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64\"/>
    </mc:Choice>
  </mc:AlternateContent>
  <xr:revisionPtr revIDLastSave="0" documentId="13_ncr:1_{8C4228E2-0FBA-4627-8ACB-33418F87ED7B}" xr6:coauthVersionLast="47" xr6:coauthVersionMax="47" xr10:uidLastSave="{00000000-0000-0000-0000-000000000000}"/>
  <bookViews>
    <workbookView xWindow="1152" yWindow="1152" windowWidth="17640" windowHeight="11280" tabRatio="796" activeTab="5" xr2:uid="{00000000-000D-0000-FFFF-FFFF00000000}"/>
  </bookViews>
  <sheets>
    <sheet name="Сводка затрат" sheetId="1" r:id="rId1"/>
    <sheet name="ССР" sheetId="2" r:id="rId2"/>
    <sheet name="ОСР 117-02-01" sheetId="3" r:id="rId3"/>
    <sheet name="ОСР 117-07-01" sheetId="4" r:id="rId4"/>
    <sheet name="ОСР 117-09-01" sheetId="5" r:id="rId5"/>
    <sheet name="ОСР 117-12-01" sheetId="6" r:id="rId6"/>
    <sheet name="ОСР 518-02-01" sheetId="7" r:id="rId7"/>
    <sheet name="ОСР 518-09-01" sheetId="8" r:id="rId8"/>
    <sheet name="ОСР 518-12-01" sheetId="9" r:id="rId9"/>
    <sheet name="ОСР 518-02-01(1)" sheetId="10" r:id="rId10"/>
    <sheet name="ОСР 518-12-01(1)" sheetId="11" r:id="rId11"/>
    <sheet name="Источники ЦИ" sheetId="14" r:id="rId12"/>
    <sheet name="Цена МАТ и ОБ по ТКП" sheetId="13" r:id="rId13"/>
  </sheets>
  <calcPr calcId="181029"/>
</workbook>
</file>

<file path=xl/calcChain.xml><?xml version="1.0" encoding="utf-8"?>
<calcChain xmlns="http://schemas.openxmlformats.org/spreadsheetml/2006/main">
  <c r="I38" i="1" l="1"/>
  <c r="I37" i="1"/>
  <c r="I36" i="1"/>
  <c r="I35" i="1"/>
  <c r="I34" i="1"/>
  <c r="C30" i="1"/>
  <c r="G69" i="2"/>
  <c r="G70" i="2" s="1"/>
  <c r="G72" i="2" s="1"/>
  <c r="G73" i="2" s="1"/>
  <c r="G74" i="2" s="1"/>
  <c r="C37" i="1" s="1"/>
  <c r="F69" i="2"/>
  <c r="F70" i="2" s="1"/>
  <c r="F72" i="2" s="1"/>
  <c r="F73" i="2" s="1"/>
  <c r="F74" i="2" s="1"/>
  <c r="C36" i="1" s="1"/>
  <c r="E69" i="2"/>
  <c r="E70" i="2" s="1"/>
  <c r="E72" i="2" s="1"/>
  <c r="E73" i="2" s="1"/>
  <c r="E74" i="2" s="1"/>
  <c r="G68" i="2"/>
  <c r="F68" i="2"/>
  <c r="E68" i="2"/>
  <c r="D68" i="2"/>
  <c r="D69" i="2" s="1"/>
  <c r="G59" i="2"/>
  <c r="F59" i="2"/>
  <c r="E59" i="2"/>
  <c r="D59" i="2"/>
  <c r="H59" i="2" s="1"/>
  <c r="H58" i="2"/>
  <c r="G39" i="2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H39" i="2" l="1"/>
  <c r="C31" i="1"/>
  <c r="C32" i="1"/>
  <c r="E32" i="1" s="1"/>
  <c r="H69" i="2"/>
  <c r="D70" i="2"/>
  <c r="H68" i="2"/>
  <c r="D72" i="2" l="1"/>
  <c r="H70" i="2"/>
  <c r="D73" i="2" l="1"/>
  <c r="H72" i="2"/>
  <c r="D74" i="2" l="1"/>
  <c r="H73" i="2"/>
  <c r="H74" i="2" l="1"/>
  <c r="C35" i="1"/>
  <c r="C38" i="1" s="1"/>
  <c r="C40" i="1" l="1"/>
  <c r="C39" i="1"/>
  <c r="C42" i="1" l="1"/>
  <c r="E42" i="1" s="1"/>
  <c r="E40" i="1"/>
</calcChain>
</file>

<file path=xl/sharedStrings.xml><?xml version="1.0" encoding="utf-8"?>
<sst xmlns="http://schemas.openxmlformats.org/spreadsheetml/2006/main" count="426" uniqueCount="158">
  <si>
    <t>СВОДКА ЗАТРАТ</t>
  </si>
  <si>
    <t>P_0264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</si>
  <si>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</si>
  <si>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</si>
  <si>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</si>
  <si>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</si>
  <si>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</si>
  <si>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</si>
  <si>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</si>
  <si>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</si>
  <si>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</si>
  <si>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</si>
  <si>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</si>
  <si>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</si>
  <si>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</si>
  <si>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</si>
  <si>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</si>
  <si>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</si>
  <si>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</si>
  <si>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</si>
  <si>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</si>
  <si>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</si>
  <si>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</si>
  <si>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</si>
  <si>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ЛС-117-02</t>
  </si>
  <si>
    <t>КЛ-0,4кВ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</si>
  <si>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</si>
  <si>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</si>
  <si>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</si>
  <si>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</si>
  <si>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</si>
  <si>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</si>
  <si>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</si>
  <si>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</si>
  <si>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</si>
  <si>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</si>
  <si>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</si>
  <si>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</si>
  <si>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ЛС-117-04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</si>
  <si>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</si>
  <si>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</si>
  <si>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</si>
  <si>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</si>
  <si>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</si>
  <si>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строит. титульных ВЗиС,  исп.при опред. сметной стоимости строительства ОКС 2,5%*0,8= 2%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</si>
  <si>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</si>
  <si>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</si>
  <si>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</si>
  <si>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</si>
  <si>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ЛС-117-03</t>
  </si>
  <si>
    <t>ПНР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</si>
  <si>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</si>
  <si>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</si>
  <si>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</si>
  <si>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</si>
  <si>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</si>
  <si>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</si>
  <si>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</si>
  <si>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</si>
  <si>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</si>
  <si>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</si>
  <si>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</si>
  <si>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</si>
  <si>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</si>
  <si>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</si>
  <si>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</si>
  <si>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</si>
  <si>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</si>
  <si>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</si>
  <si>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</si>
  <si>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</si>
  <si>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</si>
  <si>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</si>
  <si>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</si>
  <si>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</si>
  <si>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</si>
  <si>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</si>
  <si>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</si>
  <si>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ОСР 518-12-01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</si>
  <si>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</si>
  <si>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</si>
  <si>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</si>
  <si>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117-02-01</t>
  </si>
  <si>
    <t>Наименование сметы</t>
  </si>
  <si>
    <t>Реконструкция КТП У 203/100 кВА с заменой на КТП Шигонский район Самарская область (КЛ 0,4 кВ 13 м)</t>
  </si>
  <si>
    <t>Наименование локальных сметных расчетов (смет), затрат</t>
  </si>
  <si>
    <t>Итого</t>
  </si>
  <si>
    <t>ОБЪЕКТНЫЙ СМЕТНЫЙ РАСЧЕТ № ОСР 117-07-01</t>
  </si>
  <si>
    <t>ЛС-117-07-01</t>
  </si>
  <si>
    <t>ОБЪЕКТНЫЙ СМЕТНЫЙ РАСЧЕТ № ОСР 117-09-01</t>
  </si>
  <si>
    <t>Пусконаладочные работы</t>
  </si>
  <si>
    <t>ЛС-117-09-01</t>
  </si>
  <si>
    <t>ОБЪЕКТНЫЙ СМЕТНЫЙ РАСЧЕТ № ОСР 117-12-01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</si>
  <si>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</si>
  <si>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</si>
  <si>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</si>
  <si>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</si>
  <si>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</si>
  <si>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</si>
  <si>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</si>
  <si>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</si>
  <si>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</si>
  <si>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</si>
  <si>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</si>
  <si>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</si>
  <si>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</si>
  <si>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</si>
  <si>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</si>
  <si>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</si>
  <si>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</si>
  <si>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</si>
  <si>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АВВГ 4х35</t>
  </si>
  <si>
    <t>км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</si>
  <si>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</si>
  <si>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</si>
  <si>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</si>
  <si>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</si>
  <si>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</si>
  <si>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</si>
  <si>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</si>
  <si>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</si>
  <si>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</si>
  <si>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</si>
  <si>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</si>
  <si>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</si>
  <si>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</si>
  <si>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</si>
  <si>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</si>
  <si>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</si>
  <si>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</si>
  <si>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</si>
  <si>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</si>
  <si>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 кВ от ТП-161/2*400 Нефтегорский район Самарская область (1,35 км, в т.ч. ГНБ 0,08 км, демонтаж 0,3км )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</si>
  <si>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</si>
  <si>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</si>
  <si>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Прочие</t>
  </si>
  <si>
    <t>Оборудование</t>
  </si>
  <si>
    <t>Монтажные работы</t>
  </si>
  <si>
    <t>"Реконструкция КЛ-0,4 кВ от КТП Сок 306/250кВА" Красноярский район Самарская область</t>
  </si>
  <si>
    <t>Строительные работы</t>
  </si>
  <si>
    <t>км2</t>
  </si>
  <si>
    <t>Восстановление дорожного покрытия при прокладке кабельной линии (м.б вкл в любую КЛ)</t>
  </si>
  <si>
    <t>ГНБ трубой 110</t>
  </si>
  <si>
    <t>ОСР 518-02-01</t>
  </si>
  <si>
    <t>Реконструкция КЛ одноцепная</t>
  </si>
  <si>
    <t>ОСР 117-12-01</t>
  </si>
  <si>
    <t>ОСР 518-09-01</t>
  </si>
  <si>
    <t>ОСР 117-09-01</t>
  </si>
  <si>
    <t>ОСР 117-07-01</t>
  </si>
  <si>
    <t>ОСР 117-02-01</t>
  </si>
  <si>
    <t>Наименование проекта-аналога (сметного расчета)</t>
  </si>
  <si>
    <t>Уд. Стоим, тыс. руб.</t>
  </si>
  <si>
    <t>Измеритель</t>
  </si>
  <si>
    <t>Кол-во технологических решений</t>
  </si>
  <si>
    <t>Стоимость, тыс. руб. без НДС</t>
  </si>
  <si>
    <t>Технические показатели</t>
  </si>
  <si>
    <t>Наименование расчета*)</t>
  </si>
  <si>
    <t>ЛСР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</si>
</sst>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0.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rgb="FF000000"/>
      <name val="Times New Roman"/>
    </font>
    <font>
      <i/>
      <sz val="14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164" fontId="11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1" fillId="2" borderId="0" xfId="1" applyFont="1" applyFill="1" applyAlignment="1">
      <alignment horizontal="center" vertical="center"/>
    </xf>
    <xf numFmtId="170" fontId="11" fillId="0" borderId="1" xfId="1" applyNumberFormat="1" applyFont="1" applyFill="1" applyBorder="1" applyAlignment="1">
      <alignment vertical="center" wrapText="1"/>
    </xf>
    <xf numFmtId="171" fontId="13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165" fontId="13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3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1" fillId="2" borderId="0" xfId="1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horizontal="center" vertical="center" wrapText="1"/>
    </xf>
    <xf numFmtId="0" fontId="13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2" fillId="0" borderId="4" xfId="3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75" fontId="11" fillId="0" borderId="1" xfId="1" applyNumberFormat="1" applyFont="1" applyFill="1" applyBorder="1" applyAlignment="1">
      <alignment horizontal="left" vertical="center" wrapText="1" indent="17"/>
    </xf>
    <xf numFmtId="175" fontId="12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8" zoomScale="90" zoomScaleNormal="90" workbookViewId="0">
      <selection activeCell="C42" activeCellId="1" sqref="C40 C42"/>
    </sheetView>
  </sheetViews>
  <sheetFormatPr defaultRowHeight="14.4" x14ac:dyDescent="0.3"/>
  <cols>
    <col min="1" max="1" width="10.88671875" customWidth="1"/>
    <col min="2" max="2" width="101.44140625" customWidth="1"/>
    <col min="3" max="3" width="35" customWidth="1"/>
    <col min="4" max="4" width="14.88671875" customWidth="1"/>
    <col min="9" max="9" width="16" customWidth="1"/>
  </cols>
  <sheetData>
    <row r="1" spans="1:3" ht="15.75" customHeight="1" x14ac:dyDescent="0.3">
      <c r="A1" s="4"/>
      <c r="B1" s="4"/>
      <c r="C1" s="4"/>
    </row>
    <row r="2" spans="1:3" ht="15.75" customHeight="1" x14ac:dyDescent="0.3">
      <c r="A2" s="1"/>
      <c r="B2" s="1"/>
      <c r="C2" s="1"/>
    </row>
    <row r="3" spans="1:3" ht="15.75" customHeight="1" x14ac:dyDescent="0.3">
      <c r="A3" s="2"/>
      <c r="B3" s="2"/>
      <c r="C3" s="2"/>
    </row>
    <row r="4" spans="1:3" ht="15.75" customHeight="1" x14ac:dyDescent="0.3">
      <c r="A4" s="1"/>
      <c r="B4" s="1"/>
      <c r="C4" s="1"/>
    </row>
    <row r="5" spans="1:3" ht="15.75" customHeight="1" x14ac:dyDescent="0.3">
      <c r="A5" s="1"/>
      <c r="B5" s="1"/>
      <c r="C5" s="1"/>
    </row>
    <row r="6" spans="1:3" ht="15.75" customHeight="1" x14ac:dyDescent="0.3">
      <c r="A6" s="1"/>
      <c r="B6" s="1"/>
      <c r="C6" s="34"/>
    </row>
    <row r="7" spans="1:3" ht="15.75" customHeight="1" x14ac:dyDescent="0.3">
      <c r="A7" s="1"/>
      <c r="B7" s="1"/>
      <c r="C7" s="1"/>
    </row>
    <row r="8" spans="1:3" ht="15.75" customHeight="1" x14ac:dyDescent="0.3">
      <c r="A8" s="2"/>
      <c r="B8" s="2"/>
      <c r="C8" s="2"/>
    </row>
    <row r="9" spans="1:3" ht="15.75" customHeight="1" x14ac:dyDescent="0.3">
      <c r="A9" s="1"/>
      <c r="B9" s="1"/>
      <c r="C9" s="1"/>
    </row>
    <row r="10" spans="1:3" ht="15.75" customHeight="1" x14ac:dyDescent="0.3">
      <c r="A10" s="1"/>
      <c r="B10" s="1"/>
      <c r="C10" s="1"/>
    </row>
    <row r="11" spans="1:3" ht="15.75" customHeight="1" x14ac:dyDescent="0.3">
      <c r="A11" s="1"/>
      <c r="B11" s="1"/>
      <c r="C11" s="1"/>
    </row>
    <row r="12" spans="1:3" ht="15.75" customHeight="1" x14ac:dyDescent="0.3">
      <c r="A12" s="84" t="s">
        <v>0</v>
      </c>
      <c r="B12" s="84"/>
      <c r="C12" s="84"/>
    </row>
    <row r="13" spans="1:3" ht="15.75" customHeight="1" x14ac:dyDescent="0.3">
      <c r="A13" s="1"/>
      <c r="B13" s="1"/>
      <c r="C13" s="1"/>
    </row>
    <row r="14" spans="1:3" ht="15.75" customHeight="1" x14ac:dyDescent="0.3">
      <c r="A14" s="1"/>
      <c r="B14" s="1"/>
      <c r="C14" s="1"/>
    </row>
    <row r="15" spans="1:3" ht="15.75" customHeight="1" x14ac:dyDescent="0.3">
      <c r="A15" s="1"/>
      <c r="B15" s="1"/>
      <c r="C15" s="1"/>
    </row>
    <row r="16" spans="1:3" ht="20.25" customHeight="1" x14ac:dyDescent="0.3">
      <c r="A16" s="87" t="s">
        <v>1</v>
      </c>
      <c r="B16" s="87"/>
      <c r="C16" s="87"/>
    </row>
    <row r="17" spans="1:9" ht="15.75" customHeight="1" x14ac:dyDescent="0.3">
      <c r="A17" s="86" t="s">
        <v>2</v>
      </c>
      <c r="B17" s="86"/>
      <c r="C17" s="86"/>
    </row>
    <row r="18" spans="1:9" ht="15.75" customHeight="1" x14ac:dyDescent="0.3">
      <c r="A18" s="1"/>
      <c r="B18" s="1"/>
      <c r="C18" s="1"/>
    </row>
    <row r="19" spans="1:9" ht="72" customHeight="1" x14ac:dyDescent="0.3">
      <c r="A19" s="85" t="s">
        <v>132</v>
      </c>
      <c r="B19" s="85"/>
      <c r="C19" s="85"/>
    </row>
    <row r="20" spans="1:9" ht="15.75" customHeight="1" x14ac:dyDescent="0.3">
      <c r="A20" s="86" t="s">
        <v>3</v>
      </c>
      <c r="B20" s="86"/>
      <c r="C20" s="86"/>
    </row>
    <row r="21" spans="1:9" ht="15.75" customHeight="1" x14ac:dyDescent="0.3">
      <c r="A21" s="1"/>
      <c r="B21" s="1"/>
      <c r="C21" s="1"/>
    </row>
    <row r="22" spans="1:9" ht="15.75" customHeight="1" x14ac:dyDescent="0.3">
      <c r="A22" s="1"/>
      <c r="B22" s="1"/>
      <c r="C22" s="1"/>
    </row>
    <row r="23" spans="1:9" ht="47.25" customHeight="1" x14ac:dyDescent="0.3">
      <c r="A23" s="37" t="s">
        <v>4</v>
      </c>
      <c r="B23" s="37" t="s">
        <v>5</v>
      </c>
      <c r="C23" s="37" t="s">
        <v>117</v>
      </c>
      <c r="D23" s="38"/>
      <c r="E23" s="38"/>
      <c r="F23" s="38"/>
      <c r="G23" s="39"/>
      <c r="H23" s="39"/>
      <c r="I23" s="39"/>
    </row>
    <row r="24" spans="1:9" ht="15.75" customHeight="1" x14ac:dyDescent="0.3">
      <c r="A24" s="37">
        <v>1</v>
      </c>
      <c r="B24" s="37">
        <v>2</v>
      </c>
      <c r="C24" s="37">
        <v>3</v>
      </c>
      <c r="D24" s="38"/>
      <c r="E24" s="38"/>
      <c r="F24" s="38"/>
      <c r="G24" s="39"/>
      <c r="H24" s="39"/>
      <c r="I24" s="39"/>
    </row>
    <row r="25" spans="1:9" ht="15.75" customHeight="1" x14ac:dyDescent="0.3">
      <c r="A25" s="81" t="s">
        <v>118</v>
      </c>
      <c r="B25" s="82"/>
      <c r="C25" s="83"/>
      <c r="D25" s="38"/>
      <c r="E25" s="38"/>
      <c r="F25" s="38"/>
      <c r="G25" s="39"/>
      <c r="H25" s="39"/>
      <c r="I25" s="39"/>
    </row>
    <row r="26" spans="1:9" ht="15.75" customHeight="1" x14ac:dyDescent="0.3">
      <c r="A26" s="37">
        <v>1</v>
      </c>
      <c r="B26" s="40" t="s">
        <v>119</v>
      </c>
      <c r="C26" s="41"/>
      <c r="D26" s="38"/>
      <c r="E26" s="38"/>
      <c r="F26" s="38"/>
      <c r="G26" s="39"/>
      <c r="H26" s="39" t="s">
        <v>120</v>
      </c>
      <c r="I26" s="39"/>
    </row>
    <row r="27" spans="1:9" ht="15.75" customHeight="1" x14ac:dyDescent="0.3">
      <c r="A27" s="42" t="s">
        <v>6</v>
      </c>
      <c r="B27" s="40" t="s">
        <v>121</v>
      </c>
      <c r="C27" s="43">
        <v>0</v>
      </c>
      <c r="D27" s="44"/>
      <c r="E27" s="44"/>
      <c r="F27" s="44"/>
      <c r="G27" s="45" t="s">
        <v>122</v>
      </c>
      <c r="H27" s="45" t="s">
        <v>123</v>
      </c>
      <c r="I27" s="45" t="s">
        <v>124</v>
      </c>
    </row>
    <row r="28" spans="1:9" ht="15.75" customHeight="1" x14ac:dyDescent="0.3">
      <c r="A28" s="42" t="s">
        <v>7</v>
      </c>
      <c r="B28" s="40" t="s">
        <v>125</v>
      </c>
      <c r="C28" s="43">
        <v>0</v>
      </c>
      <c r="D28" s="44"/>
      <c r="E28" s="44"/>
      <c r="F28" s="44"/>
      <c r="G28" s="46">
        <v>2019</v>
      </c>
      <c r="H28" s="47">
        <v>106.826398641827</v>
      </c>
      <c r="I28" s="48"/>
    </row>
    <row r="29" spans="1:9" ht="15.75" customHeight="1" x14ac:dyDescent="0.3">
      <c r="A29" s="42" t="s">
        <v>8</v>
      </c>
      <c r="B29" s="40" t="s">
        <v>126</v>
      </c>
      <c r="C29" s="49">
        <v>0</v>
      </c>
      <c r="D29" s="44"/>
      <c r="E29" s="44"/>
      <c r="F29" s="44"/>
      <c r="G29" s="46">
        <v>2020</v>
      </c>
      <c r="H29" s="47">
        <v>105.56188522495653</v>
      </c>
      <c r="I29" s="48"/>
    </row>
    <row r="30" spans="1:9" ht="15.75" customHeight="1" x14ac:dyDescent="0.3">
      <c r="A30" s="37">
        <v>2</v>
      </c>
      <c r="B30" s="40" t="s">
        <v>9</v>
      </c>
      <c r="C30" s="49">
        <f>C27+C28+C29</f>
        <v>0</v>
      </c>
      <c r="D30" s="50"/>
      <c r="E30" s="51"/>
      <c r="F30" s="52"/>
      <c r="G30" s="46">
        <v>2021</v>
      </c>
      <c r="H30" s="47">
        <v>104.9354</v>
      </c>
      <c r="I30" s="48"/>
    </row>
    <row r="31" spans="1:9" ht="15.75" customHeight="1" x14ac:dyDescent="0.3">
      <c r="A31" s="42" t="s">
        <v>10</v>
      </c>
      <c r="B31" s="40" t="s">
        <v>127</v>
      </c>
      <c r="C31" s="49">
        <f>C30-ROUND(C30/1.2,5)</f>
        <v>0</v>
      </c>
      <c r="D31" s="44"/>
      <c r="E31" s="51"/>
      <c r="F31" s="44"/>
      <c r="G31" s="46">
        <v>2022</v>
      </c>
      <c r="H31" s="47">
        <v>114.63142733059361</v>
      </c>
      <c r="I31" s="53"/>
    </row>
    <row r="32" spans="1:9" ht="15.6" x14ac:dyDescent="0.3">
      <c r="A32" s="37">
        <v>3</v>
      </c>
      <c r="B32" s="40" t="s">
        <v>128</v>
      </c>
      <c r="C32" s="54">
        <f>C30*I34</f>
        <v>0</v>
      </c>
      <c r="D32" s="44"/>
      <c r="E32" s="55">
        <f>D32-C32</f>
        <v>0</v>
      </c>
      <c r="F32" s="56"/>
      <c r="G32" s="57">
        <v>2023</v>
      </c>
      <c r="H32" s="47">
        <v>109.09646626082731</v>
      </c>
      <c r="I32" s="53"/>
    </row>
    <row r="33" spans="1:9" ht="15.6" x14ac:dyDescent="0.3">
      <c r="A33" s="81" t="s">
        <v>129</v>
      </c>
      <c r="B33" s="82"/>
      <c r="C33" s="83"/>
      <c r="D33" s="38"/>
      <c r="E33" s="58"/>
      <c r="F33" s="59"/>
      <c r="G33" s="46">
        <v>2024</v>
      </c>
      <c r="H33" s="47">
        <v>109.11350326220534</v>
      </c>
      <c r="I33" s="53"/>
    </row>
    <row r="34" spans="1:9" ht="15.6" x14ac:dyDescent="0.3">
      <c r="A34" s="37">
        <v>1</v>
      </c>
      <c r="B34" s="40" t="s">
        <v>119</v>
      </c>
      <c r="C34" s="41"/>
      <c r="D34" s="38"/>
      <c r="E34" s="60"/>
      <c r="F34" s="61"/>
      <c r="G34" s="46">
        <v>2025</v>
      </c>
      <c r="H34" s="47">
        <v>107.81631706396419</v>
      </c>
      <c r="I34" s="62">
        <f>(H34+100)/200</f>
        <v>1.039081585319821</v>
      </c>
    </row>
    <row r="35" spans="1:9" ht="15.6" x14ac:dyDescent="0.3">
      <c r="A35" s="42" t="s">
        <v>6</v>
      </c>
      <c r="B35" s="40" t="s">
        <v>121</v>
      </c>
      <c r="C35" s="63">
        <f>ССР!D74+ССР!E74</f>
        <v>9942.5478377413292</v>
      </c>
      <c r="D35" s="44"/>
      <c r="E35" s="60"/>
      <c r="F35" s="44"/>
      <c r="G35" s="46">
        <v>2026</v>
      </c>
      <c r="H35" s="47">
        <v>105.26289686896166</v>
      </c>
      <c r="I35" s="62">
        <f>(H35+100)/200*H34/100</f>
        <v>1.1065344785145874</v>
      </c>
    </row>
    <row r="36" spans="1:9" ht="15.6" x14ac:dyDescent="0.3">
      <c r="A36" s="42" t="s">
        <v>7</v>
      </c>
      <c r="B36" s="40" t="s">
        <v>125</v>
      </c>
      <c r="C36" s="63">
        <f>ССР!F74</f>
        <v>0</v>
      </c>
      <c r="D36" s="44"/>
      <c r="E36" s="60"/>
      <c r="F36" s="44"/>
      <c r="G36" s="46">
        <v>2027</v>
      </c>
      <c r="H36" s="47">
        <v>104.42089798933949</v>
      </c>
      <c r="I36" s="62">
        <f>(H36+100)/200*H35/100*H34/100</f>
        <v>1.1599922999352297</v>
      </c>
    </row>
    <row r="37" spans="1:9" ht="15.6" x14ac:dyDescent="0.3">
      <c r="A37" s="42" t="s">
        <v>8</v>
      </c>
      <c r="B37" s="40" t="s">
        <v>126</v>
      </c>
      <c r="C37" s="63">
        <f>ССР!G74</f>
        <v>1010.8570466167247</v>
      </c>
      <c r="D37" s="44"/>
      <c r="E37" s="60"/>
      <c r="F37" s="44"/>
      <c r="G37" s="46">
        <v>2028</v>
      </c>
      <c r="H37" s="47">
        <v>104.42089798933949</v>
      </c>
      <c r="I37" s="62">
        <f>(H37+100)/200*H36/100*H35/100*H34/100</f>
        <v>1.2112743761995592</v>
      </c>
    </row>
    <row r="38" spans="1:9" ht="15.6" x14ac:dyDescent="0.3">
      <c r="A38" s="37">
        <v>2</v>
      </c>
      <c r="B38" s="40" t="s">
        <v>9</v>
      </c>
      <c r="C38" s="63">
        <f>C35+C36+C37</f>
        <v>10953.404884358053</v>
      </c>
      <c r="D38" s="50"/>
      <c r="E38" s="55"/>
      <c r="F38" s="56"/>
      <c r="G38" s="46">
        <v>2029</v>
      </c>
      <c r="H38" s="47">
        <v>104.42089798933949</v>
      </c>
      <c r="I38" s="62">
        <f>(H38+100)/200*H37/100*H36/100*H35/100*H34/100</f>
        <v>1.26482358074235</v>
      </c>
    </row>
    <row r="39" spans="1:9" ht="15.6" x14ac:dyDescent="0.3">
      <c r="A39" s="42" t="s">
        <v>10</v>
      </c>
      <c r="B39" s="40" t="s">
        <v>127</v>
      </c>
      <c r="C39" s="49">
        <f>C38-ROUND(C38/1.2,5)</f>
        <v>1825.5674843580528</v>
      </c>
      <c r="D39" s="44"/>
      <c r="E39" s="60"/>
      <c r="F39" s="44"/>
      <c r="G39" s="38"/>
      <c r="H39" s="38"/>
      <c r="I39" s="38"/>
    </row>
    <row r="40" spans="1:9" ht="15.6" x14ac:dyDescent="0.3">
      <c r="A40" s="37">
        <v>3</v>
      </c>
      <c r="B40" s="40" t="s">
        <v>128</v>
      </c>
      <c r="C40" s="102">
        <f>C38*I35</f>
        <v>12120.320161672273</v>
      </c>
      <c r="D40" s="44"/>
      <c r="E40" s="55">
        <f>D40-C40</f>
        <v>-12120.320161672273</v>
      </c>
      <c r="F40" s="56"/>
      <c r="G40" s="38"/>
      <c r="H40" s="38"/>
      <c r="I40" s="38"/>
    </row>
    <row r="41" spans="1:9" ht="15.6" x14ac:dyDescent="0.3">
      <c r="A41" s="37"/>
      <c r="B41" s="40"/>
      <c r="C41" s="63"/>
      <c r="D41" s="44"/>
      <c r="E41" s="64"/>
      <c r="F41" s="44"/>
      <c r="G41" s="38"/>
      <c r="H41" s="38"/>
      <c r="I41" s="38"/>
    </row>
    <row r="42" spans="1:9" ht="15.6" x14ac:dyDescent="0.3">
      <c r="A42" s="37"/>
      <c r="B42" s="40" t="s">
        <v>130</v>
      </c>
      <c r="C42" s="103">
        <f>C40+C32</f>
        <v>12120.320161672273</v>
      </c>
      <c r="D42" s="44"/>
      <c r="E42" s="55">
        <f>D42-C42</f>
        <v>-12120.320161672273</v>
      </c>
      <c r="F42" s="56"/>
      <c r="G42" s="38"/>
      <c r="H42" s="38"/>
      <c r="I42" s="65"/>
    </row>
    <row r="43" spans="1:9" ht="15.6" x14ac:dyDescent="0.3">
      <c r="A43" s="39"/>
      <c r="B43" s="39"/>
      <c r="C43" s="39"/>
      <c r="D43" s="65"/>
      <c r="E43" s="38"/>
      <c r="F43" s="61"/>
      <c r="G43" s="38"/>
      <c r="H43" s="38"/>
      <c r="I43" s="38"/>
    </row>
    <row r="44" spans="1:9" ht="15.6" x14ac:dyDescent="0.3">
      <c r="A44" s="66" t="s">
        <v>131</v>
      </c>
      <c r="B44" s="39"/>
      <c r="C44" s="39"/>
      <c r="D44" s="38"/>
      <c r="E44" s="67"/>
      <c r="F44" s="38"/>
      <c r="G44" s="38"/>
      <c r="H44" s="38"/>
      <c r="I44" s="38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132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25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132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101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101</v>
      </c>
      <c r="D13" s="19">
        <v>0</v>
      </c>
      <c r="E13" s="19">
        <v>0</v>
      </c>
      <c r="F13" s="19">
        <v>0</v>
      </c>
      <c r="G13" s="19">
        <v>38.146938974340998</v>
      </c>
      <c r="H13" s="19">
        <v>38.146938974340998</v>
      </c>
      <c r="J13" s="5"/>
    </row>
    <row r="14" spans="1:14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38.146938974340998</v>
      </c>
      <c r="H14" s="19">
        <v>38.146938974340998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85"/>
  <sheetViews>
    <sheetView zoomScale="75" zoomScaleNormal="87" workbookViewId="0">
      <selection activeCell="G1" sqref="G1:H4"/>
    </sheetView>
  </sheetViews>
  <sheetFormatPr defaultColWidth="8.88671875" defaultRowHeight="18" x14ac:dyDescent="0.3"/>
  <cols>
    <col min="1" max="1" width="18" style="70" customWidth="1"/>
    <col min="2" max="2" width="92.6640625" style="68" customWidth="1"/>
    <col min="3" max="3" width="30" style="68" customWidth="1"/>
    <col min="4" max="4" width="15.6640625" style="69" customWidth="1"/>
    <col min="5" max="6" width="14.33203125" style="69" customWidth="1"/>
    <col min="7" max="7" width="20.109375" style="69" customWidth="1"/>
    <col min="8" max="8" width="136.33203125" style="68" customWidth="1"/>
    <col min="10" max="10" width="19.44140625" customWidth="1"/>
  </cols>
  <sheetData>
    <row r="1" spans="1:8" ht="75.900000000000006" customHeight="1" x14ac:dyDescent="0.3">
      <c r="A1" s="76" t="s">
        <v>157</v>
      </c>
      <c r="B1" s="76" t="s">
        <v>156</v>
      </c>
      <c r="C1" s="76" t="s">
        <v>155</v>
      </c>
      <c r="D1" s="76" t="s">
        <v>154</v>
      </c>
      <c r="E1" s="76" t="s">
        <v>153</v>
      </c>
      <c r="F1" s="76" t="s">
        <v>152</v>
      </c>
      <c r="G1" s="76" t="s">
        <v>151</v>
      </c>
      <c r="H1" s="76" t="s">
        <v>150</v>
      </c>
    </row>
    <row r="2" spans="1:8" x14ac:dyDescent="0.3">
      <c r="A2" s="76">
        <v>1</v>
      </c>
      <c r="B2" s="76">
        <v>2</v>
      </c>
      <c r="C2" s="76">
        <v>3</v>
      </c>
      <c r="D2" s="76">
        <v>4</v>
      </c>
      <c r="E2" s="76">
        <v>5</v>
      </c>
      <c r="F2" s="76">
        <v>6</v>
      </c>
      <c r="G2" s="76">
        <v>7</v>
      </c>
      <c r="H2" s="76">
        <v>8</v>
      </c>
    </row>
    <row r="3" spans="1:8" ht="24.6" x14ac:dyDescent="0.3">
      <c r="A3" s="92" t="s">
        <v>84</v>
      </c>
      <c r="B3" s="93"/>
      <c r="C3" s="80"/>
      <c r="D3" s="78">
        <v>3055.9448578310999</v>
      </c>
      <c r="E3" s="74"/>
      <c r="F3" s="74"/>
      <c r="G3" s="74"/>
      <c r="H3" s="79"/>
    </row>
    <row r="4" spans="1:8" x14ac:dyDescent="0.3">
      <c r="A4" s="94" t="s">
        <v>149</v>
      </c>
      <c r="B4" s="77" t="s">
        <v>139</v>
      </c>
      <c r="C4" s="80"/>
      <c r="D4" s="78">
        <v>2100.4607864686</v>
      </c>
      <c r="E4" s="74"/>
      <c r="F4" s="74"/>
      <c r="G4" s="74"/>
      <c r="H4" s="79"/>
    </row>
    <row r="5" spans="1:8" x14ac:dyDescent="0.3">
      <c r="A5" s="94"/>
      <c r="B5" s="77" t="s">
        <v>137</v>
      </c>
      <c r="C5" s="76"/>
      <c r="D5" s="78">
        <v>955.4840713625</v>
      </c>
      <c r="E5" s="74"/>
      <c r="F5" s="74"/>
      <c r="G5" s="74"/>
      <c r="H5" s="73"/>
    </row>
    <row r="6" spans="1:8" x14ac:dyDescent="0.3">
      <c r="A6" s="95"/>
      <c r="B6" s="77" t="s">
        <v>136</v>
      </c>
      <c r="C6" s="76"/>
      <c r="D6" s="78">
        <v>0</v>
      </c>
      <c r="E6" s="74"/>
      <c r="F6" s="74"/>
      <c r="G6" s="74"/>
      <c r="H6" s="73"/>
    </row>
    <row r="7" spans="1:8" x14ac:dyDescent="0.3">
      <c r="A7" s="95"/>
      <c r="B7" s="77" t="s">
        <v>135</v>
      </c>
      <c r="C7" s="76"/>
      <c r="D7" s="78">
        <v>0</v>
      </c>
      <c r="E7" s="74"/>
      <c r="F7" s="74"/>
      <c r="G7" s="74"/>
      <c r="H7" s="73"/>
    </row>
    <row r="8" spans="1:8" x14ac:dyDescent="0.3">
      <c r="A8" s="96" t="s">
        <v>25</v>
      </c>
      <c r="B8" s="97"/>
      <c r="C8" s="94" t="s">
        <v>144</v>
      </c>
      <c r="D8" s="75">
        <v>3055.9448578310999</v>
      </c>
      <c r="E8" s="74">
        <v>1.22</v>
      </c>
      <c r="F8" s="74" t="s">
        <v>112</v>
      </c>
      <c r="G8" s="75">
        <v>2504.8728342877998</v>
      </c>
      <c r="H8" s="73"/>
    </row>
    <row r="9" spans="1:8" x14ac:dyDescent="0.3">
      <c r="A9" s="98">
        <v>1</v>
      </c>
      <c r="B9" s="77" t="s">
        <v>139</v>
      </c>
      <c r="C9" s="94"/>
      <c r="D9" s="75">
        <v>2100.4607864686</v>
      </c>
      <c r="E9" s="74"/>
      <c r="F9" s="74"/>
      <c r="G9" s="74"/>
      <c r="H9" s="95" t="s">
        <v>84</v>
      </c>
    </row>
    <row r="10" spans="1:8" x14ac:dyDescent="0.3">
      <c r="A10" s="94"/>
      <c r="B10" s="77" t="s">
        <v>137</v>
      </c>
      <c r="C10" s="94"/>
      <c r="D10" s="75">
        <v>955.4840713625</v>
      </c>
      <c r="E10" s="74"/>
      <c r="F10" s="74"/>
      <c r="G10" s="74"/>
      <c r="H10" s="95"/>
    </row>
    <row r="11" spans="1:8" x14ac:dyDescent="0.3">
      <c r="A11" s="94"/>
      <c r="B11" s="77" t="s">
        <v>136</v>
      </c>
      <c r="C11" s="94"/>
      <c r="D11" s="75">
        <v>0</v>
      </c>
      <c r="E11" s="74"/>
      <c r="F11" s="74"/>
      <c r="G11" s="74"/>
      <c r="H11" s="95"/>
    </row>
    <row r="12" spans="1:8" x14ac:dyDescent="0.3">
      <c r="A12" s="94"/>
      <c r="B12" s="77" t="s">
        <v>135</v>
      </c>
      <c r="C12" s="94"/>
      <c r="D12" s="75">
        <v>0</v>
      </c>
      <c r="E12" s="74"/>
      <c r="F12" s="74"/>
      <c r="G12" s="74"/>
      <c r="H12" s="95"/>
    </row>
    <row r="13" spans="1:8" ht="24.6" x14ac:dyDescent="0.3">
      <c r="A13" s="99" t="s">
        <v>39</v>
      </c>
      <c r="B13" s="93"/>
      <c r="C13" s="76"/>
      <c r="D13" s="78">
        <v>845.19734749068004</v>
      </c>
      <c r="E13" s="74"/>
      <c r="F13" s="74"/>
      <c r="G13" s="74"/>
      <c r="H13" s="73"/>
    </row>
    <row r="14" spans="1:8" x14ac:dyDescent="0.3">
      <c r="A14" s="94" t="s">
        <v>148</v>
      </c>
      <c r="B14" s="77" t="s">
        <v>139</v>
      </c>
      <c r="C14" s="76"/>
      <c r="D14" s="78">
        <v>0</v>
      </c>
      <c r="E14" s="74"/>
      <c r="F14" s="74"/>
      <c r="G14" s="74"/>
      <c r="H14" s="73"/>
    </row>
    <row r="15" spans="1:8" x14ac:dyDescent="0.3">
      <c r="A15" s="94"/>
      <c r="B15" s="77" t="s">
        <v>137</v>
      </c>
      <c r="C15" s="76"/>
      <c r="D15" s="78">
        <v>0</v>
      </c>
      <c r="E15" s="74"/>
      <c r="F15" s="74"/>
      <c r="G15" s="74"/>
      <c r="H15" s="73"/>
    </row>
    <row r="16" spans="1:8" x14ac:dyDescent="0.3">
      <c r="A16" s="94"/>
      <c r="B16" s="77" t="s">
        <v>136</v>
      </c>
      <c r="C16" s="76"/>
      <c r="D16" s="78">
        <v>0</v>
      </c>
      <c r="E16" s="74"/>
      <c r="F16" s="74"/>
      <c r="G16" s="74"/>
      <c r="H16" s="73"/>
    </row>
    <row r="17" spans="1:8" x14ac:dyDescent="0.3">
      <c r="A17" s="94"/>
      <c r="B17" s="77" t="s">
        <v>135</v>
      </c>
      <c r="C17" s="76"/>
      <c r="D17" s="78">
        <v>845.19734749068004</v>
      </c>
      <c r="E17" s="74"/>
      <c r="F17" s="74"/>
      <c r="G17" s="74"/>
      <c r="H17" s="73"/>
    </row>
    <row r="18" spans="1:8" x14ac:dyDescent="0.3">
      <c r="A18" s="96" t="s">
        <v>39</v>
      </c>
      <c r="B18" s="97"/>
      <c r="C18" s="94" t="s">
        <v>144</v>
      </c>
      <c r="D18" s="75">
        <v>845.19734749068004</v>
      </c>
      <c r="E18" s="74">
        <v>1.22</v>
      </c>
      <c r="F18" s="74" t="s">
        <v>112</v>
      </c>
      <c r="G18" s="75">
        <v>692.78471105793994</v>
      </c>
      <c r="H18" s="73"/>
    </row>
    <row r="19" spans="1:8" x14ac:dyDescent="0.3">
      <c r="A19" s="98">
        <v>1</v>
      </c>
      <c r="B19" s="77" t="s">
        <v>139</v>
      </c>
      <c r="C19" s="94"/>
      <c r="D19" s="75">
        <v>0</v>
      </c>
      <c r="E19" s="74"/>
      <c r="F19" s="74"/>
      <c r="G19" s="74"/>
      <c r="H19" s="95" t="s">
        <v>84</v>
      </c>
    </row>
    <row r="20" spans="1:8" x14ac:dyDescent="0.3">
      <c r="A20" s="94"/>
      <c r="B20" s="77" t="s">
        <v>137</v>
      </c>
      <c r="C20" s="94"/>
      <c r="D20" s="75">
        <v>0</v>
      </c>
      <c r="E20" s="74"/>
      <c r="F20" s="74"/>
      <c r="G20" s="74"/>
      <c r="H20" s="95"/>
    </row>
    <row r="21" spans="1:8" x14ac:dyDescent="0.3">
      <c r="A21" s="94"/>
      <c r="B21" s="77" t="s">
        <v>136</v>
      </c>
      <c r="C21" s="94"/>
      <c r="D21" s="75">
        <v>0</v>
      </c>
      <c r="E21" s="74"/>
      <c r="F21" s="74"/>
      <c r="G21" s="74"/>
      <c r="H21" s="95"/>
    </row>
    <row r="22" spans="1:8" x14ac:dyDescent="0.3">
      <c r="A22" s="94"/>
      <c r="B22" s="77" t="s">
        <v>135</v>
      </c>
      <c r="C22" s="94"/>
      <c r="D22" s="75">
        <v>845.19734749068004</v>
      </c>
      <c r="E22" s="74"/>
      <c r="F22" s="74"/>
      <c r="G22" s="74"/>
      <c r="H22" s="95"/>
    </row>
    <row r="23" spans="1:8" ht="24.6" x14ac:dyDescent="0.3">
      <c r="A23" s="99" t="s">
        <v>90</v>
      </c>
      <c r="B23" s="93"/>
      <c r="C23" s="76"/>
      <c r="D23" s="78">
        <v>120.97295159107</v>
      </c>
      <c r="E23" s="74"/>
      <c r="F23" s="74"/>
      <c r="G23" s="74"/>
      <c r="H23" s="73"/>
    </row>
    <row r="24" spans="1:8" x14ac:dyDescent="0.3">
      <c r="A24" s="94" t="s">
        <v>147</v>
      </c>
      <c r="B24" s="77" t="s">
        <v>139</v>
      </c>
      <c r="C24" s="76"/>
      <c r="D24" s="78">
        <v>0</v>
      </c>
      <c r="E24" s="74"/>
      <c r="F24" s="74"/>
      <c r="G24" s="74"/>
      <c r="H24" s="73"/>
    </row>
    <row r="25" spans="1:8" x14ac:dyDescent="0.3">
      <c r="A25" s="94"/>
      <c r="B25" s="77" t="s">
        <v>137</v>
      </c>
      <c r="C25" s="76"/>
      <c r="D25" s="78">
        <v>0</v>
      </c>
      <c r="E25" s="74"/>
      <c r="F25" s="74"/>
      <c r="G25" s="74"/>
      <c r="H25" s="73"/>
    </row>
    <row r="26" spans="1:8" x14ac:dyDescent="0.3">
      <c r="A26" s="94"/>
      <c r="B26" s="77" t="s">
        <v>136</v>
      </c>
      <c r="C26" s="76"/>
      <c r="D26" s="78">
        <v>0</v>
      </c>
      <c r="E26" s="74"/>
      <c r="F26" s="74"/>
      <c r="G26" s="74"/>
      <c r="H26" s="73"/>
    </row>
    <row r="27" spans="1:8" x14ac:dyDescent="0.3">
      <c r="A27" s="94"/>
      <c r="B27" s="77" t="s">
        <v>135</v>
      </c>
      <c r="C27" s="76"/>
      <c r="D27" s="78">
        <v>116.30236335577</v>
      </c>
      <c r="E27" s="74"/>
      <c r="F27" s="74"/>
      <c r="G27" s="74"/>
      <c r="H27" s="73"/>
    </row>
    <row r="28" spans="1:8" x14ac:dyDescent="0.3">
      <c r="A28" s="96" t="s">
        <v>90</v>
      </c>
      <c r="B28" s="97"/>
      <c r="C28" s="94" t="s">
        <v>144</v>
      </c>
      <c r="D28" s="75">
        <v>116.30236335577</v>
      </c>
      <c r="E28" s="74">
        <v>1.22</v>
      </c>
      <c r="F28" s="74" t="s">
        <v>112</v>
      </c>
      <c r="G28" s="75">
        <v>95.329806029322995</v>
      </c>
      <c r="H28" s="73"/>
    </row>
    <row r="29" spans="1:8" x14ac:dyDescent="0.3">
      <c r="A29" s="98">
        <v>1</v>
      </c>
      <c r="B29" s="77" t="s">
        <v>139</v>
      </c>
      <c r="C29" s="94"/>
      <c r="D29" s="75">
        <v>0</v>
      </c>
      <c r="E29" s="74"/>
      <c r="F29" s="74"/>
      <c r="G29" s="74"/>
      <c r="H29" s="95" t="s">
        <v>84</v>
      </c>
    </row>
    <row r="30" spans="1:8" x14ac:dyDescent="0.3">
      <c r="A30" s="94"/>
      <c r="B30" s="77" t="s">
        <v>137</v>
      </c>
      <c r="C30" s="94"/>
      <c r="D30" s="75">
        <v>0</v>
      </c>
      <c r="E30" s="74"/>
      <c r="F30" s="74"/>
      <c r="G30" s="74"/>
      <c r="H30" s="95"/>
    </row>
    <row r="31" spans="1:8" x14ac:dyDescent="0.3">
      <c r="A31" s="94"/>
      <c r="B31" s="77" t="s">
        <v>136</v>
      </c>
      <c r="C31" s="94"/>
      <c r="D31" s="75">
        <v>0</v>
      </c>
      <c r="E31" s="74"/>
      <c r="F31" s="74"/>
      <c r="G31" s="74"/>
      <c r="H31" s="95"/>
    </row>
    <row r="32" spans="1:8" x14ac:dyDescent="0.3">
      <c r="A32" s="94"/>
      <c r="B32" s="77" t="s">
        <v>135</v>
      </c>
      <c r="C32" s="94"/>
      <c r="D32" s="75">
        <v>116.30236335577</v>
      </c>
      <c r="E32" s="74"/>
      <c r="F32" s="74"/>
      <c r="G32" s="74"/>
      <c r="H32" s="95"/>
    </row>
    <row r="33" spans="1:8" x14ac:dyDescent="0.3">
      <c r="A33" s="94" t="s">
        <v>146</v>
      </c>
      <c r="B33" s="77" t="s">
        <v>139</v>
      </c>
      <c r="C33" s="76"/>
      <c r="D33" s="78">
        <v>0</v>
      </c>
      <c r="E33" s="74"/>
      <c r="F33" s="74"/>
      <c r="G33" s="74"/>
      <c r="H33" s="73"/>
    </row>
    <row r="34" spans="1:8" x14ac:dyDescent="0.3">
      <c r="A34" s="94"/>
      <c r="B34" s="77" t="s">
        <v>137</v>
      </c>
      <c r="C34" s="76"/>
      <c r="D34" s="78">
        <v>0</v>
      </c>
      <c r="E34" s="74"/>
      <c r="F34" s="74"/>
      <c r="G34" s="74"/>
      <c r="H34" s="73"/>
    </row>
    <row r="35" spans="1:8" x14ac:dyDescent="0.3">
      <c r="A35" s="94"/>
      <c r="B35" s="77" t="s">
        <v>136</v>
      </c>
      <c r="C35" s="76"/>
      <c r="D35" s="78"/>
      <c r="E35" s="74"/>
      <c r="F35" s="74"/>
      <c r="G35" s="74"/>
      <c r="H35" s="73"/>
    </row>
    <row r="36" spans="1:8" x14ac:dyDescent="0.3">
      <c r="A36" s="94"/>
      <c r="B36" s="77" t="s">
        <v>135</v>
      </c>
      <c r="C36" s="76"/>
      <c r="D36" s="78">
        <v>120.97295159107</v>
      </c>
      <c r="E36" s="74"/>
      <c r="F36" s="74"/>
      <c r="G36" s="74"/>
      <c r="H36" s="73"/>
    </row>
    <row r="37" spans="1:8" x14ac:dyDescent="0.3">
      <c r="A37" s="96" t="s">
        <v>99</v>
      </c>
      <c r="B37" s="97"/>
      <c r="C37" s="94" t="s">
        <v>142</v>
      </c>
      <c r="D37" s="75">
        <v>4.6705882352941002</v>
      </c>
      <c r="E37" s="74">
        <v>0.08</v>
      </c>
      <c r="F37" s="74" t="s">
        <v>112</v>
      </c>
      <c r="G37" s="75">
        <v>58.382352941176002</v>
      </c>
      <c r="H37" s="73"/>
    </row>
    <row r="38" spans="1:8" x14ac:dyDescent="0.3">
      <c r="A38" s="98">
        <v>1</v>
      </c>
      <c r="B38" s="77" t="s">
        <v>139</v>
      </c>
      <c r="C38" s="94"/>
      <c r="D38" s="75">
        <v>0</v>
      </c>
      <c r="E38" s="74"/>
      <c r="F38" s="74"/>
      <c r="G38" s="74"/>
      <c r="H38" s="95" t="s">
        <v>138</v>
      </c>
    </row>
    <row r="39" spans="1:8" x14ac:dyDescent="0.3">
      <c r="A39" s="94"/>
      <c r="B39" s="77" t="s">
        <v>137</v>
      </c>
      <c r="C39" s="94"/>
      <c r="D39" s="75">
        <v>0</v>
      </c>
      <c r="E39" s="74"/>
      <c r="F39" s="74"/>
      <c r="G39" s="74"/>
      <c r="H39" s="95"/>
    </row>
    <row r="40" spans="1:8" x14ac:dyDescent="0.3">
      <c r="A40" s="94"/>
      <c r="B40" s="77" t="s">
        <v>136</v>
      </c>
      <c r="C40" s="94"/>
      <c r="D40" s="75">
        <v>0</v>
      </c>
      <c r="E40" s="74"/>
      <c r="F40" s="74"/>
      <c r="G40" s="74"/>
      <c r="H40" s="95"/>
    </row>
    <row r="41" spans="1:8" x14ac:dyDescent="0.3">
      <c r="A41" s="94"/>
      <c r="B41" s="77" t="s">
        <v>135</v>
      </c>
      <c r="C41" s="94"/>
      <c r="D41" s="75">
        <v>4.6705882352941002</v>
      </c>
      <c r="E41" s="74"/>
      <c r="F41" s="74"/>
      <c r="G41" s="74"/>
      <c r="H41" s="95"/>
    </row>
    <row r="42" spans="1:8" ht="24.6" x14ac:dyDescent="0.3">
      <c r="A42" s="99" t="s">
        <v>79</v>
      </c>
      <c r="B42" s="93"/>
      <c r="C42" s="76"/>
      <c r="D42" s="78">
        <v>251.50769230769001</v>
      </c>
      <c r="E42" s="74"/>
      <c r="F42" s="74"/>
      <c r="G42" s="74"/>
      <c r="H42" s="73"/>
    </row>
    <row r="43" spans="1:8" x14ac:dyDescent="0.3">
      <c r="A43" s="94" t="s">
        <v>145</v>
      </c>
      <c r="B43" s="77" t="s">
        <v>139</v>
      </c>
      <c r="C43" s="76"/>
      <c r="D43" s="78">
        <v>0</v>
      </c>
      <c r="E43" s="74"/>
      <c r="F43" s="74"/>
      <c r="G43" s="74"/>
      <c r="H43" s="73"/>
    </row>
    <row r="44" spans="1:8" x14ac:dyDescent="0.3">
      <c r="A44" s="94"/>
      <c r="B44" s="77" t="s">
        <v>137</v>
      </c>
      <c r="C44" s="76"/>
      <c r="D44" s="78">
        <v>0</v>
      </c>
      <c r="E44" s="74"/>
      <c r="F44" s="74"/>
      <c r="G44" s="74"/>
      <c r="H44" s="73"/>
    </row>
    <row r="45" spans="1:8" x14ac:dyDescent="0.3">
      <c r="A45" s="94"/>
      <c r="B45" s="77" t="s">
        <v>136</v>
      </c>
      <c r="C45" s="76"/>
      <c r="D45" s="78">
        <v>0</v>
      </c>
      <c r="E45" s="74"/>
      <c r="F45" s="74"/>
      <c r="G45" s="74"/>
      <c r="H45" s="73"/>
    </row>
    <row r="46" spans="1:8" x14ac:dyDescent="0.3">
      <c r="A46" s="94"/>
      <c r="B46" s="77" t="s">
        <v>135</v>
      </c>
      <c r="C46" s="76"/>
      <c r="D46" s="78">
        <v>251.50769230769001</v>
      </c>
      <c r="E46" s="74"/>
      <c r="F46" s="74"/>
      <c r="G46" s="74"/>
      <c r="H46" s="73"/>
    </row>
    <row r="47" spans="1:8" x14ac:dyDescent="0.3">
      <c r="A47" s="96" t="s">
        <v>79</v>
      </c>
      <c r="B47" s="97"/>
      <c r="C47" s="94" t="s">
        <v>144</v>
      </c>
      <c r="D47" s="75">
        <v>251.50769230769001</v>
      </c>
      <c r="E47" s="74">
        <v>1.22</v>
      </c>
      <c r="F47" s="74" t="s">
        <v>112</v>
      </c>
      <c r="G47" s="75">
        <v>206.15384615385</v>
      </c>
      <c r="H47" s="73"/>
    </row>
    <row r="48" spans="1:8" x14ac:dyDescent="0.3">
      <c r="A48" s="98">
        <v>1</v>
      </c>
      <c r="B48" s="77" t="s">
        <v>139</v>
      </c>
      <c r="C48" s="94"/>
      <c r="D48" s="75">
        <v>0</v>
      </c>
      <c r="E48" s="74"/>
      <c r="F48" s="74"/>
      <c r="G48" s="74"/>
      <c r="H48" s="95" t="s">
        <v>84</v>
      </c>
    </row>
    <row r="49" spans="1:8" x14ac:dyDescent="0.3">
      <c r="A49" s="94"/>
      <c r="B49" s="77" t="s">
        <v>137</v>
      </c>
      <c r="C49" s="94"/>
      <c r="D49" s="75">
        <v>0</v>
      </c>
      <c r="E49" s="74"/>
      <c r="F49" s="74"/>
      <c r="G49" s="74"/>
      <c r="H49" s="95"/>
    </row>
    <row r="50" spans="1:8" x14ac:dyDescent="0.3">
      <c r="A50" s="94"/>
      <c r="B50" s="77" t="s">
        <v>136</v>
      </c>
      <c r="C50" s="94"/>
      <c r="D50" s="75">
        <v>0</v>
      </c>
      <c r="E50" s="74"/>
      <c r="F50" s="74"/>
      <c r="G50" s="74"/>
      <c r="H50" s="95"/>
    </row>
    <row r="51" spans="1:8" x14ac:dyDescent="0.3">
      <c r="A51" s="94"/>
      <c r="B51" s="77" t="s">
        <v>135</v>
      </c>
      <c r="C51" s="94"/>
      <c r="D51" s="75">
        <v>251.50769230769001</v>
      </c>
      <c r="E51" s="74"/>
      <c r="F51" s="74"/>
      <c r="G51" s="74"/>
      <c r="H51" s="95"/>
    </row>
    <row r="52" spans="1:8" ht="24.6" x14ac:dyDescent="0.3">
      <c r="A52" s="99" t="s">
        <v>95</v>
      </c>
      <c r="B52" s="93"/>
      <c r="C52" s="76"/>
      <c r="D52" s="78">
        <v>3356.6117647059</v>
      </c>
      <c r="E52" s="74"/>
      <c r="F52" s="74"/>
      <c r="G52" s="74"/>
      <c r="H52" s="73"/>
    </row>
    <row r="53" spans="1:8" x14ac:dyDescent="0.3">
      <c r="A53" s="94" t="s">
        <v>143</v>
      </c>
      <c r="B53" s="77" t="s">
        <v>139</v>
      </c>
      <c r="C53" s="76"/>
      <c r="D53" s="78">
        <v>3149.9294117647</v>
      </c>
      <c r="E53" s="74"/>
      <c r="F53" s="74"/>
      <c r="G53" s="74"/>
      <c r="H53" s="73"/>
    </row>
    <row r="54" spans="1:8" x14ac:dyDescent="0.3">
      <c r="A54" s="94"/>
      <c r="B54" s="77" t="s">
        <v>137</v>
      </c>
      <c r="C54" s="76"/>
      <c r="D54" s="78">
        <v>206.68235294118</v>
      </c>
      <c r="E54" s="74"/>
      <c r="F54" s="74"/>
      <c r="G54" s="74"/>
      <c r="H54" s="73"/>
    </row>
    <row r="55" spans="1:8" x14ac:dyDescent="0.3">
      <c r="A55" s="94"/>
      <c r="B55" s="77" t="s">
        <v>136</v>
      </c>
      <c r="C55" s="76"/>
      <c r="D55" s="78">
        <v>0</v>
      </c>
      <c r="E55" s="74"/>
      <c r="F55" s="74"/>
      <c r="G55" s="74"/>
      <c r="H55" s="73"/>
    </row>
    <row r="56" spans="1:8" x14ac:dyDescent="0.3">
      <c r="A56" s="94"/>
      <c r="B56" s="77" t="s">
        <v>135</v>
      </c>
      <c r="C56" s="76"/>
      <c r="D56" s="78">
        <v>0</v>
      </c>
      <c r="E56" s="74"/>
      <c r="F56" s="74"/>
      <c r="G56" s="74"/>
      <c r="H56" s="73"/>
    </row>
    <row r="57" spans="1:8" x14ac:dyDescent="0.3">
      <c r="A57" s="96" t="s">
        <v>25</v>
      </c>
      <c r="B57" s="97"/>
      <c r="C57" s="94" t="s">
        <v>142</v>
      </c>
      <c r="D57" s="75">
        <v>3356.6117647059</v>
      </c>
      <c r="E57" s="74">
        <v>0.08</v>
      </c>
      <c r="F57" s="74" t="s">
        <v>112</v>
      </c>
      <c r="G57" s="75">
        <v>41957.647058823997</v>
      </c>
      <c r="H57" s="73"/>
    </row>
    <row r="58" spans="1:8" x14ac:dyDescent="0.3">
      <c r="A58" s="98">
        <v>1</v>
      </c>
      <c r="B58" s="77" t="s">
        <v>139</v>
      </c>
      <c r="C58" s="94"/>
      <c r="D58" s="75">
        <v>3149.9294117647</v>
      </c>
      <c r="E58" s="74"/>
      <c r="F58" s="74"/>
      <c r="G58" s="74"/>
      <c r="H58" s="95" t="s">
        <v>138</v>
      </c>
    </row>
    <row r="59" spans="1:8" x14ac:dyDescent="0.3">
      <c r="A59" s="94"/>
      <c r="B59" s="77" t="s">
        <v>137</v>
      </c>
      <c r="C59" s="94"/>
      <c r="D59" s="75">
        <v>206.68235294118</v>
      </c>
      <c r="E59" s="74"/>
      <c r="F59" s="74"/>
      <c r="G59" s="74"/>
      <c r="H59" s="95"/>
    </row>
    <row r="60" spans="1:8" x14ac:dyDescent="0.3">
      <c r="A60" s="94"/>
      <c r="B60" s="77" t="s">
        <v>136</v>
      </c>
      <c r="C60" s="94"/>
      <c r="D60" s="75">
        <v>0</v>
      </c>
      <c r="E60" s="74"/>
      <c r="F60" s="74"/>
      <c r="G60" s="74"/>
      <c r="H60" s="95"/>
    </row>
    <row r="61" spans="1:8" x14ac:dyDescent="0.3">
      <c r="A61" s="94"/>
      <c r="B61" s="77" t="s">
        <v>135</v>
      </c>
      <c r="C61" s="94"/>
      <c r="D61" s="75">
        <v>0</v>
      </c>
      <c r="E61" s="74"/>
      <c r="F61" s="74"/>
      <c r="G61" s="74"/>
      <c r="H61" s="95"/>
    </row>
    <row r="62" spans="1:8" x14ac:dyDescent="0.3">
      <c r="A62" s="96" t="s">
        <v>25</v>
      </c>
      <c r="B62" s="97"/>
      <c r="C62" s="94" t="s">
        <v>141</v>
      </c>
      <c r="D62" s="75">
        <v>0</v>
      </c>
      <c r="E62" s="74">
        <v>5.9999999999999995E-4</v>
      </c>
      <c r="F62" s="74" t="s">
        <v>140</v>
      </c>
      <c r="G62" s="75">
        <v>0</v>
      </c>
      <c r="H62" s="73"/>
    </row>
    <row r="63" spans="1:8" x14ac:dyDescent="0.3">
      <c r="A63" s="98">
        <v>2</v>
      </c>
      <c r="B63" s="77" t="s">
        <v>139</v>
      </c>
      <c r="C63" s="94"/>
      <c r="D63" s="75">
        <v>0</v>
      </c>
      <c r="E63" s="74"/>
      <c r="F63" s="74"/>
      <c r="G63" s="74"/>
      <c r="H63" s="95" t="s">
        <v>138</v>
      </c>
    </row>
    <row r="64" spans="1:8" x14ac:dyDescent="0.3">
      <c r="A64" s="94"/>
      <c r="B64" s="77" t="s">
        <v>137</v>
      </c>
      <c r="C64" s="94"/>
      <c r="D64" s="75">
        <v>0</v>
      </c>
      <c r="E64" s="74"/>
      <c r="F64" s="74"/>
      <c r="G64" s="74"/>
      <c r="H64" s="95"/>
    </row>
    <row r="65" spans="1:8" x14ac:dyDescent="0.3">
      <c r="A65" s="94"/>
      <c r="B65" s="77" t="s">
        <v>136</v>
      </c>
      <c r="C65" s="94"/>
      <c r="D65" s="75">
        <v>0</v>
      </c>
      <c r="E65" s="74"/>
      <c r="F65" s="74"/>
      <c r="G65" s="74"/>
      <c r="H65" s="95"/>
    </row>
    <row r="66" spans="1:8" x14ac:dyDescent="0.3">
      <c r="A66" s="94"/>
      <c r="B66" s="77" t="s">
        <v>135</v>
      </c>
      <c r="C66" s="94"/>
      <c r="D66" s="75">
        <v>0</v>
      </c>
      <c r="E66" s="74"/>
      <c r="F66" s="74"/>
      <c r="G66" s="74"/>
      <c r="H66" s="95"/>
    </row>
    <row r="67" spans="1:8" ht="24.6" x14ac:dyDescent="0.3">
      <c r="A67" s="99" t="s">
        <v>101</v>
      </c>
      <c r="B67" s="93"/>
      <c r="C67" s="76"/>
      <c r="D67" s="78">
        <v>353.59968491627001</v>
      </c>
      <c r="E67" s="74"/>
      <c r="F67" s="74"/>
      <c r="G67" s="74"/>
      <c r="H67" s="73"/>
    </row>
    <row r="68" spans="1:8" x14ac:dyDescent="0.3">
      <c r="A68" s="94" t="s">
        <v>78</v>
      </c>
      <c r="B68" s="77" t="s">
        <v>139</v>
      </c>
      <c r="C68" s="76"/>
      <c r="D68" s="78">
        <v>0</v>
      </c>
      <c r="E68" s="74"/>
      <c r="F68" s="74"/>
      <c r="G68" s="74"/>
      <c r="H68" s="73"/>
    </row>
    <row r="69" spans="1:8" x14ac:dyDescent="0.3">
      <c r="A69" s="94"/>
      <c r="B69" s="77" t="s">
        <v>137</v>
      </c>
      <c r="C69" s="76"/>
      <c r="D69" s="78">
        <v>0</v>
      </c>
      <c r="E69" s="74"/>
      <c r="F69" s="74"/>
      <c r="G69" s="74"/>
      <c r="H69" s="73"/>
    </row>
    <row r="70" spans="1:8" x14ac:dyDescent="0.3">
      <c r="A70" s="94"/>
      <c r="B70" s="77" t="s">
        <v>136</v>
      </c>
      <c r="C70" s="76"/>
      <c r="D70" s="78">
        <v>0</v>
      </c>
      <c r="E70" s="74"/>
      <c r="F70" s="74"/>
      <c r="G70" s="74"/>
      <c r="H70" s="73"/>
    </row>
    <row r="71" spans="1:8" x14ac:dyDescent="0.3">
      <c r="A71" s="94"/>
      <c r="B71" s="77" t="s">
        <v>135</v>
      </c>
      <c r="C71" s="76"/>
      <c r="D71" s="78">
        <v>353.59968491627001</v>
      </c>
      <c r="E71" s="74"/>
      <c r="F71" s="74"/>
      <c r="G71" s="74"/>
      <c r="H71" s="73"/>
    </row>
    <row r="72" spans="1:8" x14ac:dyDescent="0.3">
      <c r="A72" s="96" t="s">
        <v>101</v>
      </c>
      <c r="B72" s="97"/>
      <c r="C72" s="94" t="s">
        <v>142</v>
      </c>
      <c r="D72" s="75">
        <v>315.45274594193</v>
      </c>
      <c r="E72" s="74">
        <v>0.08</v>
      </c>
      <c r="F72" s="74" t="s">
        <v>112</v>
      </c>
      <c r="G72" s="75">
        <v>3943.1593242741001</v>
      </c>
      <c r="H72" s="73"/>
    </row>
    <row r="73" spans="1:8" x14ac:dyDescent="0.3">
      <c r="A73" s="98">
        <v>1</v>
      </c>
      <c r="B73" s="77" t="s">
        <v>139</v>
      </c>
      <c r="C73" s="94"/>
      <c r="D73" s="75">
        <v>0</v>
      </c>
      <c r="E73" s="74"/>
      <c r="F73" s="74"/>
      <c r="G73" s="74"/>
      <c r="H73" s="95" t="s">
        <v>138</v>
      </c>
    </row>
    <row r="74" spans="1:8" x14ac:dyDescent="0.3">
      <c r="A74" s="94"/>
      <c r="B74" s="77" t="s">
        <v>137</v>
      </c>
      <c r="C74" s="94"/>
      <c r="D74" s="75">
        <v>0</v>
      </c>
      <c r="E74" s="74"/>
      <c r="F74" s="74"/>
      <c r="G74" s="74"/>
      <c r="H74" s="95"/>
    </row>
    <row r="75" spans="1:8" x14ac:dyDescent="0.3">
      <c r="A75" s="94"/>
      <c r="B75" s="77" t="s">
        <v>136</v>
      </c>
      <c r="C75" s="94"/>
      <c r="D75" s="75">
        <v>0</v>
      </c>
      <c r="E75" s="74"/>
      <c r="F75" s="74"/>
      <c r="G75" s="74"/>
      <c r="H75" s="95"/>
    </row>
    <row r="76" spans="1:8" x14ac:dyDescent="0.3">
      <c r="A76" s="94"/>
      <c r="B76" s="77" t="s">
        <v>135</v>
      </c>
      <c r="C76" s="94"/>
      <c r="D76" s="75">
        <v>315.45274594193</v>
      </c>
      <c r="E76" s="74"/>
      <c r="F76" s="74"/>
      <c r="G76" s="74"/>
      <c r="H76" s="95"/>
    </row>
    <row r="77" spans="1:8" x14ac:dyDescent="0.3">
      <c r="A77" s="96" t="s">
        <v>101</v>
      </c>
      <c r="B77" s="97"/>
      <c r="C77" s="94" t="s">
        <v>141</v>
      </c>
      <c r="D77" s="75">
        <v>38.146938974340998</v>
      </c>
      <c r="E77" s="74">
        <v>5.9999999999999995E-4</v>
      </c>
      <c r="F77" s="74" t="s">
        <v>140</v>
      </c>
      <c r="G77" s="75">
        <v>63578.231623901003</v>
      </c>
      <c r="H77" s="73"/>
    </row>
    <row r="78" spans="1:8" x14ac:dyDescent="0.3">
      <c r="A78" s="98">
        <v>2</v>
      </c>
      <c r="B78" s="77" t="s">
        <v>139</v>
      </c>
      <c r="C78" s="94"/>
      <c r="D78" s="75">
        <v>0</v>
      </c>
      <c r="E78" s="74"/>
      <c r="F78" s="74"/>
      <c r="G78" s="74"/>
      <c r="H78" s="95" t="s">
        <v>138</v>
      </c>
    </row>
    <row r="79" spans="1:8" x14ac:dyDescent="0.3">
      <c r="A79" s="94"/>
      <c r="B79" s="77" t="s">
        <v>137</v>
      </c>
      <c r="C79" s="94"/>
      <c r="D79" s="75">
        <v>0</v>
      </c>
      <c r="E79" s="74"/>
      <c r="F79" s="74"/>
      <c r="G79" s="74"/>
      <c r="H79" s="95"/>
    </row>
    <row r="80" spans="1:8" x14ac:dyDescent="0.3">
      <c r="A80" s="94"/>
      <c r="B80" s="77" t="s">
        <v>136</v>
      </c>
      <c r="C80" s="94"/>
      <c r="D80" s="75">
        <v>0</v>
      </c>
      <c r="E80" s="74"/>
      <c r="F80" s="74"/>
      <c r="G80" s="74"/>
      <c r="H80" s="95"/>
    </row>
    <row r="81" spans="1:8" x14ac:dyDescent="0.3">
      <c r="A81" s="94"/>
      <c r="B81" s="77" t="s">
        <v>135</v>
      </c>
      <c r="C81" s="94"/>
      <c r="D81" s="75">
        <v>38.146938974340998</v>
      </c>
      <c r="E81" s="74"/>
      <c r="F81" s="74"/>
      <c r="G81" s="74"/>
      <c r="H81" s="95"/>
    </row>
    <row r="82" spans="1:8" x14ac:dyDescent="0.3">
      <c r="A82" s="72"/>
      <c r="C82" s="72"/>
      <c r="D82" s="70"/>
      <c r="E82" s="70"/>
      <c r="F82" s="70"/>
      <c r="G82" s="70"/>
      <c r="H82" s="71"/>
    </row>
    <row r="84" spans="1:8" x14ac:dyDescent="0.3">
      <c r="A84" s="100" t="s">
        <v>134</v>
      </c>
      <c r="B84" s="100"/>
      <c r="C84" s="100"/>
      <c r="D84" s="100"/>
      <c r="E84" s="100"/>
      <c r="F84" s="100"/>
      <c r="G84" s="100"/>
      <c r="H84" s="100"/>
    </row>
    <row r="85" spans="1:8" x14ac:dyDescent="0.3">
      <c r="A85" s="100" t="s">
        <v>133</v>
      </c>
      <c r="B85" s="100"/>
      <c r="C85" s="100"/>
      <c r="D85" s="100"/>
      <c r="E85" s="100"/>
      <c r="F85" s="100"/>
      <c r="G85" s="100"/>
      <c r="H85" s="100"/>
    </row>
  </sheetData>
  <mergeCells count="51">
    <mergeCell ref="A85:H85"/>
    <mergeCell ref="A77:B77"/>
    <mergeCell ref="H78:H81"/>
    <mergeCell ref="C77:C81"/>
    <mergeCell ref="A78:A81"/>
    <mergeCell ref="A84:H84"/>
    <mergeCell ref="A62:B62"/>
    <mergeCell ref="H63:H66"/>
    <mergeCell ref="C62:C66"/>
    <mergeCell ref="A63:A66"/>
    <mergeCell ref="A67:B67"/>
    <mergeCell ref="A68:A71"/>
    <mergeCell ref="A72:B72"/>
    <mergeCell ref="H73:H76"/>
    <mergeCell ref="C72:C76"/>
    <mergeCell ref="A73:A76"/>
    <mergeCell ref="A52:B52"/>
    <mergeCell ref="A53:A56"/>
    <mergeCell ref="A57:B57"/>
    <mergeCell ref="H58:H61"/>
    <mergeCell ref="C57:C61"/>
    <mergeCell ref="A58:A61"/>
    <mergeCell ref="A42:B42"/>
    <mergeCell ref="A43:A46"/>
    <mergeCell ref="A47:B47"/>
    <mergeCell ref="H48:H51"/>
    <mergeCell ref="C47:C51"/>
    <mergeCell ref="A48:A51"/>
    <mergeCell ref="A33:A36"/>
    <mergeCell ref="A37:B37"/>
    <mergeCell ref="H38:H41"/>
    <mergeCell ref="C37:C41"/>
    <mergeCell ref="A38:A41"/>
    <mergeCell ref="A29:A3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554687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102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103</v>
      </c>
      <c r="B3" s="6" t="s">
        <v>104</v>
      </c>
      <c r="C3" s="6" t="s">
        <v>105</v>
      </c>
      <c r="D3" s="6" t="s">
        <v>106</v>
      </c>
      <c r="E3" s="6" t="s">
        <v>107</v>
      </c>
      <c r="F3" s="6" t="s">
        <v>108</v>
      </c>
      <c r="G3" s="6" t="s">
        <v>109</v>
      </c>
      <c r="H3" s="6" t="s">
        <v>110</v>
      </c>
    </row>
    <row r="4" spans="1:8" ht="39" customHeight="1" x14ac:dyDescent="0.3">
      <c r="A4" s="25" t="s">
        <v>111</v>
      </c>
      <c r="B4" s="26" t="s">
        <v>112</v>
      </c>
      <c r="C4" s="27">
        <v>8.8215384615385002</v>
      </c>
      <c r="D4" s="27">
        <v>55.815508477115003</v>
      </c>
      <c r="E4" s="26"/>
      <c r="F4" s="26"/>
      <c r="G4" s="27">
        <v>492.3786547812</v>
      </c>
      <c r="H4" s="28"/>
    </row>
    <row r="5" spans="1:8" ht="39" customHeight="1" x14ac:dyDescent="0.3">
      <c r="A5" s="25" t="s">
        <v>113</v>
      </c>
      <c r="B5" s="26" t="s">
        <v>112</v>
      </c>
      <c r="C5" s="27">
        <v>0.40705882352940997</v>
      </c>
      <c r="D5" s="27">
        <v>1662.7573397988001</v>
      </c>
      <c r="E5" s="26">
        <v>0.4</v>
      </c>
      <c r="F5" s="26"/>
      <c r="G5" s="27">
        <v>676.84004655339004</v>
      </c>
      <c r="H5" s="28"/>
    </row>
    <row r="6" spans="1:8" ht="39" customHeight="1" x14ac:dyDescent="0.3">
      <c r="A6" s="25" t="s">
        <v>114</v>
      </c>
      <c r="B6" s="26" t="s">
        <v>112</v>
      </c>
      <c r="C6" s="27">
        <v>2.3529411764706E-2</v>
      </c>
      <c r="D6" s="27">
        <v>1363.9187907776</v>
      </c>
      <c r="E6" s="26">
        <v>0.4</v>
      </c>
      <c r="F6" s="26"/>
      <c r="G6" s="27">
        <v>32.092206841825998</v>
      </c>
      <c r="H6" s="28"/>
    </row>
    <row r="7" spans="1:8" ht="39" customHeight="1" x14ac:dyDescent="0.3">
      <c r="A7" s="25" t="s">
        <v>115</v>
      </c>
      <c r="B7" s="26" t="s">
        <v>112</v>
      </c>
      <c r="C7" s="27">
        <v>0.35529411764705998</v>
      </c>
      <c r="D7" s="27">
        <v>1049.6719013825</v>
      </c>
      <c r="E7" s="26">
        <v>0.4</v>
      </c>
      <c r="F7" s="26"/>
      <c r="G7" s="27">
        <v>372.94225202061</v>
      </c>
      <c r="H7" s="28"/>
    </row>
    <row r="8" spans="1:8" ht="39" customHeight="1" x14ac:dyDescent="0.3">
      <c r="A8" s="25" t="s">
        <v>116</v>
      </c>
      <c r="B8" s="26" t="s">
        <v>112</v>
      </c>
      <c r="C8" s="27">
        <v>0.08</v>
      </c>
      <c r="D8" s="27">
        <v>6808.6826035618997</v>
      </c>
      <c r="E8" s="26">
        <v>0.4</v>
      </c>
      <c r="F8" s="26"/>
      <c r="G8" s="27">
        <v>544.69460828495005</v>
      </c>
      <c r="H8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B17" sqref="B17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132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94.5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2100.2769230768999</v>
      </c>
      <c r="E25" s="20">
        <v>955.35384615384999</v>
      </c>
      <c r="F25" s="20">
        <v>0</v>
      </c>
      <c r="G25" s="20">
        <v>0</v>
      </c>
      <c r="H25" s="20">
        <v>3055.6307692308001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3577.7655193190999</v>
      </c>
      <c r="E26" s="20">
        <v>206.68235294118</v>
      </c>
      <c r="F26" s="20">
        <v>0</v>
      </c>
      <c r="G26" s="20">
        <v>0</v>
      </c>
      <c r="H26" s="20">
        <v>3784.4478722602998</v>
      </c>
    </row>
    <row r="27" spans="1:8" x14ac:dyDescent="0.3">
      <c r="A27" s="6"/>
      <c r="B27" s="9"/>
      <c r="C27" s="9" t="s">
        <v>28</v>
      </c>
      <c r="D27" s="20">
        <v>5678.0424423960003</v>
      </c>
      <c r="E27" s="20">
        <v>1162.036199095</v>
      </c>
      <c r="F27" s="20">
        <v>0</v>
      </c>
      <c r="G27" s="20">
        <v>0</v>
      </c>
      <c r="H27" s="20">
        <v>6840.0786414910999</v>
      </c>
    </row>
    <row r="28" spans="1:8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1.5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>
        <v>3</v>
      </c>
      <c r="B41" s="21" t="s">
        <v>38</v>
      </c>
      <c r="C41" s="22" t="s">
        <v>39</v>
      </c>
      <c r="D41" s="20">
        <v>845.55384615385003</v>
      </c>
      <c r="E41" s="20">
        <v>0</v>
      </c>
      <c r="F41" s="20">
        <v>0</v>
      </c>
      <c r="G41" s="20">
        <v>0</v>
      </c>
      <c r="H41" s="20">
        <v>845.55384615385003</v>
      </c>
    </row>
    <row r="42" spans="1:8" x14ac:dyDescent="0.3">
      <c r="A42" s="6"/>
      <c r="B42" s="9"/>
      <c r="C42" s="9" t="s">
        <v>40</v>
      </c>
      <c r="D42" s="20">
        <v>845.55384615385003</v>
      </c>
      <c r="E42" s="20">
        <v>0</v>
      </c>
      <c r="F42" s="20">
        <v>0</v>
      </c>
      <c r="G42" s="20">
        <v>0</v>
      </c>
      <c r="H42" s="20">
        <v>845.55384615385003</v>
      </c>
    </row>
    <row r="43" spans="1:8" x14ac:dyDescent="0.3">
      <c r="A43" s="6"/>
      <c r="B43" s="9"/>
      <c r="C43" s="9" t="s">
        <v>41</v>
      </c>
      <c r="D43" s="20">
        <v>6523.5962885499002</v>
      </c>
      <c r="E43" s="20">
        <v>1162.036199095</v>
      </c>
      <c r="F43" s="20">
        <v>0</v>
      </c>
      <c r="G43" s="20">
        <v>0</v>
      </c>
      <c r="H43" s="20">
        <v>7685.6324876448998</v>
      </c>
    </row>
    <row r="44" spans="1:8" x14ac:dyDescent="0.3">
      <c r="A44" s="6"/>
      <c r="B44" s="9"/>
      <c r="C44" s="10" t="s">
        <v>42</v>
      </c>
      <c r="D44" s="20"/>
      <c r="E44" s="20"/>
      <c r="F44" s="20"/>
      <c r="G44" s="20"/>
      <c r="H44" s="20"/>
    </row>
    <row r="45" spans="1:8" ht="31.2" x14ac:dyDescent="0.3">
      <c r="A45" s="6">
        <v>4</v>
      </c>
      <c r="B45" s="6" t="s">
        <v>43</v>
      </c>
      <c r="C45" s="32" t="s">
        <v>44</v>
      </c>
      <c r="D45" s="20">
        <v>59.123076923077001</v>
      </c>
      <c r="E45" s="20">
        <v>18.769230769231001</v>
      </c>
      <c r="F45" s="20">
        <v>0</v>
      </c>
      <c r="G45" s="20">
        <v>0</v>
      </c>
      <c r="H45" s="20">
        <v>77.892307692307995</v>
      </c>
    </row>
    <row r="46" spans="1:8" ht="31.2" x14ac:dyDescent="0.3">
      <c r="A46" s="6">
        <v>5</v>
      </c>
      <c r="B46" s="6" t="s">
        <v>43</v>
      </c>
      <c r="C46" s="32" t="s">
        <v>45</v>
      </c>
      <c r="D46" s="20">
        <v>71.555310386382004</v>
      </c>
      <c r="E46" s="20">
        <v>4.1336470588234997</v>
      </c>
      <c r="F46" s="20">
        <v>0</v>
      </c>
      <c r="G46" s="20">
        <v>0</v>
      </c>
      <c r="H46" s="20">
        <v>75.688957445206</v>
      </c>
    </row>
    <row r="47" spans="1:8" x14ac:dyDescent="0.3">
      <c r="A47" s="6"/>
      <c r="B47" s="9"/>
      <c r="C47" s="9" t="s">
        <v>46</v>
      </c>
      <c r="D47" s="20">
        <v>130.67838730945999</v>
      </c>
      <c r="E47" s="20">
        <v>22.902877828053999</v>
      </c>
      <c r="F47" s="20">
        <v>0</v>
      </c>
      <c r="G47" s="20">
        <v>0</v>
      </c>
      <c r="H47" s="20">
        <v>153.58126513751</v>
      </c>
    </row>
    <row r="48" spans="1:8" x14ac:dyDescent="0.3">
      <c r="A48" s="6"/>
      <c r="B48" s="9"/>
      <c r="C48" s="9" t="s">
        <v>47</v>
      </c>
      <c r="D48" s="20">
        <v>6654.2746758594003</v>
      </c>
      <c r="E48" s="20">
        <v>1184.9390769230999</v>
      </c>
      <c r="F48" s="20">
        <v>0</v>
      </c>
      <c r="G48" s="20">
        <v>0</v>
      </c>
      <c r="H48" s="20">
        <v>7839.2137527823998</v>
      </c>
    </row>
    <row r="49" spans="1:8" x14ac:dyDescent="0.3">
      <c r="A49" s="6"/>
      <c r="B49" s="9"/>
      <c r="C49" s="9" t="s">
        <v>48</v>
      </c>
      <c r="D49" s="20"/>
      <c r="E49" s="20"/>
      <c r="F49" s="20"/>
      <c r="G49" s="20"/>
      <c r="H49" s="20"/>
    </row>
    <row r="50" spans="1:8" x14ac:dyDescent="0.3">
      <c r="A50" s="6">
        <v>6</v>
      </c>
      <c r="B50" s="6" t="s">
        <v>49</v>
      </c>
      <c r="C50" s="7" t="s">
        <v>50</v>
      </c>
      <c r="D50" s="20">
        <v>0</v>
      </c>
      <c r="E50" s="20">
        <v>0</v>
      </c>
      <c r="F50" s="20">
        <v>0</v>
      </c>
      <c r="G50" s="20">
        <v>108.86153846153999</v>
      </c>
      <c r="H50" s="20">
        <v>108.86153846153999</v>
      </c>
    </row>
    <row r="51" spans="1:8" ht="31.2" x14ac:dyDescent="0.3">
      <c r="A51" s="6">
        <v>7</v>
      </c>
      <c r="B51" s="6" t="s">
        <v>51</v>
      </c>
      <c r="C51" s="7" t="s">
        <v>52</v>
      </c>
      <c r="D51" s="20">
        <v>78.830769230768993</v>
      </c>
      <c r="E51" s="20">
        <v>25.338461538461999</v>
      </c>
      <c r="F51" s="20">
        <v>0</v>
      </c>
      <c r="G51" s="20">
        <v>0</v>
      </c>
      <c r="H51" s="20">
        <v>104.16923076923</v>
      </c>
    </row>
    <row r="52" spans="1:8" x14ac:dyDescent="0.3">
      <c r="A52" s="6">
        <v>8</v>
      </c>
      <c r="B52" s="6" t="s">
        <v>53</v>
      </c>
      <c r="C52" s="7" t="s">
        <v>54</v>
      </c>
      <c r="D52" s="20">
        <v>0</v>
      </c>
      <c r="E52" s="20">
        <v>0</v>
      </c>
      <c r="F52" s="20">
        <v>0</v>
      </c>
      <c r="G52" s="20">
        <v>4.6705882352941002</v>
      </c>
      <c r="H52" s="20">
        <v>4.6705882352941002</v>
      </c>
    </row>
    <row r="53" spans="1:8" ht="31.2" x14ac:dyDescent="0.3">
      <c r="A53" s="6">
        <v>9</v>
      </c>
      <c r="B53" s="6" t="s">
        <v>51</v>
      </c>
      <c r="C53" s="7" t="s">
        <v>55</v>
      </c>
      <c r="D53" s="20">
        <v>95.247273655314004</v>
      </c>
      <c r="E53" s="20">
        <v>5.5022976000000003</v>
      </c>
      <c r="F53" s="20">
        <v>0</v>
      </c>
      <c r="G53" s="20">
        <v>3.0705882352941001</v>
      </c>
      <c r="H53" s="20">
        <v>103.82015949061</v>
      </c>
    </row>
    <row r="54" spans="1:8" x14ac:dyDescent="0.3">
      <c r="A54" s="6">
        <v>10</v>
      </c>
      <c r="B54" s="6"/>
      <c r="C54" s="7" t="s">
        <v>56</v>
      </c>
      <c r="D54" s="20">
        <v>0</v>
      </c>
      <c r="E54" s="20">
        <v>0</v>
      </c>
      <c r="F54" s="20">
        <v>0</v>
      </c>
      <c r="G54" s="20">
        <v>96.135414815375</v>
      </c>
      <c r="H54" s="20">
        <v>96.135414815375</v>
      </c>
    </row>
    <row r="55" spans="1:8" x14ac:dyDescent="0.3">
      <c r="A55" s="6"/>
      <c r="B55" s="9"/>
      <c r="C55" s="9" t="s">
        <v>57</v>
      </c>
      <c r="D55" s="20">
        <v>174.07804288608</v>
      </c>
      <c r="E55" s="20">
        <v>30.840759138462001</v>
      </c>
      <c r="F55" s="20">
        <v>0</v>
      </c>
      <c r="G55" s="20">
        <v>212.73812974750001</v>
      </c>
      <c r="H55" s="20">
        <v>417.65693177204997</v>
      </c>
    </row>
    <row r="56" spans="1:8" x14ac:dyDescent="0.3">
      <c r="A56" s="6"/>
      <c r="B56" s="9"/>
      <c r="C56" s="9" t="s">
        <v>58</v>
      </c>
      <c r="D56" s="20">
        <v>6828.3527187454001</v>
      </c>
      <c r="E56" s="20">
        <v>1215.7798360615</v>
      </c>
      <c r="F56" s="20">
        <v>0</v>
      </c>
      <c r="G56" s="20">
        <v>212.73812974750001</v>
      </c>
      <c r="H56" s="20">
        <v>8256.8706845545003</v>
      </c>
    </row>
    <row r="57" spans="1:8" ht="31.5" customHeight="1" x14ac:dyDescent="0.3">
      <c r="A57" s="6"/>
      <c r="B57" s="9"/>
      <c r="C57" s="9" t="s">
        <v>59</v>
      </c>
      <c r="D57" s="20"/>
      <c r="E57" s="20"/>
      <c r="F57" s="20"/>
      <c r="G57" s="20"/>
      <c r="H57" s="20"/>
    </row>
    <row r="58" spans="1:8" x14ac:dyDescent="0.3">
      <c r="A58" s="6"/>
      <c r="B58" s="6"/>
      <c r="C58" s="7"/>
      <c r="D58" s="20"/>
      <c r="E58" s="20"/>
      <c r="F58" s="20"/>
      <c r="G58" s="20"/>
      <c r="H58" s="20">
        <f>SUM(D58:G58)</f>
        <v>0</v>
      </c>
    </row>
    <row r="59" spans="1:8" x14ac:dyDescent="0.3">
      <c r="A59" s="6"/>
      <c r="B59" s="9"/>
      <c r="C59" s="9" t="s">
        <v>60</v>
      </c>
      <c r="D59" s="20">
        <f>SUM(D58:D58)</f>
        <v>0</v>
      </c>
      <c r="E59" s="20">
        <f>SUM(E58:E58)</f>
        <v>0</v>
      </c>
      <c r="F59" s="20">
        <f>SUM(F58:F58)</f>
        <v>0</v>
      </c>
      <c r="G59" s="20">
        <f>SUM(G58:G58)</f>
        <v>0</v>
      </c>
      <c r="H59" s="20">
        <f>SUM(D59:G59)</f>
        <v>0</v>
      </c>
    </row>
    <row r="60" spans="1:8" x14ac:dyDescent="0.3">
      <c r="A60" s="6"/>
      <c r="B60" s="9"/>
      <c r="C60" s="9" t="s">
        <v>61</v>
      </c>
      <c r="D60" s="20">
        <v>6828.3527187454001</v>
      </c>
      <c r="E60" s="20">
        <v>1215.7798360615</v>
      </c>
      <c r="F60" s="20">
        <v>0</v>
      </c>
      <c r="G60" s="20">
        <v>212.73812974750001</v>
      </c>
      <c r="H60" s="20">
        <v>8256.8706845545003</v>
      </c>
    </row>
    <row r="61" spans="1:8" ht="157.5" customHeight="1" x14ac:dyDescent="0.3">
      <c r="A61" s="6"/>
      <c r="B61" s="9"/>
      <c r="C61" s="9" t="s">
        <v>62</v>
      </c>
      <c r="D61" s="20"/>
      <c r="E61" s="20"/>
      <c r="F61" s="20"/>
      <c r="G61" s="20"/>
      <c r="H61" s="20"/>
    </row>
    <row r="62" spans="1:8" x14ac:dyDescent="0.3">
      <c r="A62" s="6">
        <v>11</v>
      </c>
      <c r="B62" s="6" t="s">
        <v>63</v>
      </c>
      <c r="C62" s="7" t="s">
        <v>64</v>
      </c>
      <c r="D62" s="20">
        <v>0</v>
      </c>
      <c r="E62" s="20">
        <v>0</v>
      </c>
      <c r="F62" s="20">
        <v>0</v>
      </c>
      <c r="G62" s="20">
        <v>251.50769230769001</v>
      </c>
      <c r="H62" s="20">
        <v>251.50769230769001</v>
      </c>
    </row>
    <row r="63" spans="1:8" x14ac:dyDescent="0.3">
      <c r="A63" s="6">
        <v>12</v>
      </c>
      <c r="B63" s="6" t="s">
        <v>77</v>
      </c>
      <c r="C63" s="7" t="s">
        <v>79</v>
      </c>
      <c r="D63" s="20">
        <v>0</v>
      </c>
      <c r="E63" s="20">
        <v>0</v>
      </c>
      <c r="F63" s="20">
        <v>0</v>
      </c>
      <c r="G63" s="20">
        <v>315.45274594193</v>
      </c>
      <c r="H63" s="20">
        <v>315.45274594193</v>
      </c>
    </row>
    <row r="64" spans="1:8" x14ac:dyDescent="0.3">
      <c r="A64" s="6">
        <v>13</v>
      </c>
      <c r="B64" s="6" t="s">
        <v>78</v>
      </c>
      <c r="C64" s="7" t="s">
        <v>79</v>
      </c>
      <c r="D64" s="20">
        <v>0</v>
      </c>
      <c r="E64" s="20">
        <v>0</v>
      </c>
      <c r="F64" s="20">
        <v>0</v>
      </c>
      <c r="G64" s="20">
        <v>38.146938974340998</v>
      </c>
      <c r="H64" s="20">
        <v>38.146938974340998</v>
      </c>
    </row>
    <row r="65" spans="1:8" x14ac:dyDescent="0.3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605.10737722396004</v>
      </c>
      <c r="H65" s="20">
        <v>605.10737722396004</v>
      </c>
    </row>
    <row r="66" spans="1:8" x14ac:dyDescent="0.3">
      <c r="A66" s="6"/>
      <c r="B66" s="9"/>
      <c r="C66" s="9" t="s">
        <v>75</v>
      </c>
      <c r="D66" s="20">
        <v>6828.3527187454001</v>
      </c>
      <c r="E66" s="20">
        <v>1215.7798360615</v>
      </c>
      <c r="F66" s="20">
        <v>0</v>
      </c>
      <c r="G66" s="20">
        <v>817.84550697146005</v>
      </c>
      <c r="H66" s="20">
        <v>8861.9780617783999</v>
      </c>
    </row>
    <row r="67" spans="1:8" x14ac:dyDescent="0.3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47.25" customHeight="1" x14ac:dyDescent="0.3">
      <c r="A68" s="6">
        <v>14</v>
      </c>
      <c r="B68" s="6" t="s">
        <v>73</v>
      </c>
      <c r="C68" s="7" t="s">
        <v>72</v>
      </c>
      <c r="D68" s="20">
        <f>D66 * 3%</f>
        <v>204.85058156236201</v>
      </c>
      <c r="E68" s="20">
        <f>E66 * 3%</f>
        <v>36.473395081844998</v>
      </c>
      <c r="F68" s="20">
        <f>F66 * 3%</f>
        <v>0</v>
      </c>
      <c r="G68" s="20">
        <f>G66 * 3%</f>
        <v>24.535365209143801</v>
      </c>
      <c r="H68" s="20">
        <f>SUM(D68:G68)</f>
        <v>265.85934185335077</v>
      </c>
    </row>
    <row r="69" spans="1:8" x14ac:dyDescent="0.3">
      <c r="A69" s="6"/>
      <c r="B69" s="9"/>
      <c r="C69" s="9" t="s">
        <v>71</v>
      </c>
      <c r="D69" s="20">
        <f>D68</f>
        <v>204.85058156236201</v>
      </c>
      <c r="E69" s="20">
        <f>E68</f>
        <v>36.473395081844998</v>
      </c>
      <c r="F69" s="20">
        <f>F68</f>
        <v>0</v>
      </c>
      <c r="G69" s="20">
        <f>G68</f>
        <v>24.535365209143801</v>
      </c>
      <c r="H69" s="20">
        <f>SUM(D69:G69)</f>
        <v>265.85934185335077</v>
      </c>
    </row>
    <row r="70" spans="1:8" x14ac:dyDescent="0.3">
      <c r="A70" s="6"/>
      <c r="B70" s="9"/>
      <c r="C70" s="9" t="s">
        <v>70</v>
      </c>
      <c r="D70" s="20">
        <f>D69 + D66</f>
        <v>7033.2033003077622</v>
      </c>
      <c r="E70" s="20">
        <f>E69 + E66</f>
        <v>1252.2532311433449</v>
      </c>
      <c r="F70" s="20">
        <f>F69 + F66</f>
        <v>0</v>
      </c>
      <c r="G70" s="20">
        <f>G69 + G66</f>
        <v>842.38087218060389</v>
      </c>
      <c r="H70" s="20">
        <f>SUM(D70:G70)</f>
        <v>9127.8374036317109</v>
      </c>
    </row>
    <row r="71" spans="1:8" x14ac:dyDescent="0.3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x14ac:dyDescent="0.3">
      <c r="A72" s="6">
        <v>15</v>
      </c>
      <c r="B72" s="6" t="s">
        <v>68</v>
      </c>
      <c r="C72" s="7" t="s">
        <v>67</v>
      </c>
      <c r="D72" s="20">
        <f>D70 * 20%</f>
        <v>1406.6406600615526</v>
      </c>
      <c r="E72" s="20">
        <f>E70 * 20%</f>
        <v>250.450646228669</v>
      </c>
      <c r="F72" s="20">
        <f>F70 * 20%</f>
        <v>0</v>
      </c>
      <c r="G72" s="20">
        <f>G70 * 20%</f>
        <v>168.4761744361208</v>
      </c>
      <c r="H72" s="20">
        <f>SUM(D72:G72)</f>
        <v>1825.5674807263424</v>
      </c>
    </row>
    <row r="73" spans="1:8" x14ac:dyDescent="0.3">
      <c r="A73" s="6"/>
      <c r="B73" s="9"/>
      <c r="C73" s="9" t="s">
        <v>66</v>
      </c>
      <c r="D73" s="20">
        <f>D72</f>
        <v>1406.6406600615526</v>
      </c>
      <c r="E73" s="20">
        <f>E72</f>
        <v>250.450646228669</v>
      </c>
      <c r="F73" s="20">
        <f>F72</f>
        <v>0</v>
      </c>
      <c r="G73" s="20">
        <f>G72</f>
        <v>168.4761744361208</v>
      </c>
      <c r="H73" s="20">
        <f>SUM(D73:G73)</f>
        <v>1825.5674807263424</v>
      </c>
    </row>
    <row r="74" spans="1:8" x14ac:dyDescent="0.3">
      <c r="A74" s="6"/>
      <c r="B74" s="9"/>
      <c r="C74" s="9" t="s">
        <v>65</v>
      </c>
      <c r="D74" s="20">
        <f>D73 + D70</f>
        <v>8439.843960369315</v>
      </c>
      <c r="E74" s="20">
        <f>E73 + E70</f>
        <v>1502.7038773720139</v>
      </c>
      <c r="F74" s="20">
        <f>F73 + F70</f>
        <v>0</v>
      </c>
      <c r="G74" s="20">
        <f>G73 + G70</f>
        <v>1010.8570466167247</v>
      </c>
      <c r="H74" s="20">
        <f>SUM(D74:G74)</f>
        <v>10953.404884358053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9" sqref="B9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132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24</v>
      </c>
      <c r="C13" s="25" t="s">
        <v>25</v>
      </c>
      <c r="D13" s="19">
        <v>2100.4607864686</v>
      </c>
      <c r="E13" s="19">
        <v>955.4840713625</v>
      </c>
      <c r="F13" s="19">
        <v>0</v>
      </c>
      <c r="G13" s="19">
        <v>0</v>
      </c>
      <c r="H13" s="19">
        <v>3055.9448578310999</v>
      </c>
      <c r="J13" s="5"/>
    </row>
    <row r="14" spans="1:14" x14ac:dyDescent="0.3">
      <c r="A14" s="6"/>
      <c r="B14" s="9"/>
      <c r="C14" s="9" t="s">
        <v>86</v>
      </c>
      <c r="D14" s="19">
        <v>2100.4607864686</v>
      </c>
      <c r="E14" s="19">
        <v>955.4840713625</v>
      </c>
      <c r="F14" s="19">
        <v>0</v>
      </c>
      <c r="G14" s="19">
        <v>0</v>
      </c>
      <c r="H14" s="19">
        <v>3055.9448578310999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132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39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39</v>
      </c>
      <c r="D13" s="19">
        <v>0</v>
      </c>
      <c r="E13" s="19">
        <v>0</v>
      </c>
      <c r="F13" s="19">
        <v>0</v>
      </c>
      <c r="G13" s="19">
        <v>845.19734749068004</v>
      </c>
      <c r="H13" s="19">
        <v>845.19734749068004</v>
      </c>
      <c r="J13" s="5"/>
    </row>
    <row r="14" spans="1:14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845.19734749068004</v>
      </c>
      <c r="H14" s="19">
        <v>845.19734749068004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5" sqref="C15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132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90</v>
      </c>
      <c r="D13" s="19">
        <v>0</v>
      </c>
      <c r="E13" s="19">
        <v>0</v>
      </c>
      <c r="F13" s="19">
        <v>0</v>
      </c>
      <c r="G13" s="19">
        <v>116.30236335577</v>
      </c>
      <c r="H13" s="19">
        <v>116.30236335577</v>
      </c>
      <c r="J13" s="5"/>
    </row>
    <row r="14" spans="1:14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116.30236335577</v>
      </c>
      <c r="H14" s="19">
        <v>116.30236335577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132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79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79</v>
      </c>
      <c r="D13" s="19">
        <v>0</v>
      </c>
      <c r="E13" s="19">
        <v>0</v>
      </c>
      <c r="F13" s="19">
        <v>0</v>
      </c>
      <c r="G13" s="19">
        <v>251.50769230769001</v>
      </c>
      <c r="H13" s="19">
        <v>251.50769230769001</v>
      </c>
      <c r="J13" s="5"/>
    </row>
    <row r="14" spans="1:14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251.50769230769001</v>
      </c>
      <c r="H14" s="19">
        <v>251.50769230769001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9" sqref="B9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132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25</v>
      </c>
      <c r="D13" s="19">
        <v>3149.9294117647</v>
      </c>
      <c r="E13" s="19">
        <v>206.68235294118</v>
      </c>
      <c r="F13" s="19">
        <v>0</v>
      </c>
      <c r="G13" s="19">
        <v>0</v>
      </c>
      <c r="H13" s="19">
        <v>3356.6117647059</v>
      </c>
      <c r="J13" s="5"/>
    </row>
    <row r="14" spans="1:14" x14ac:dyDescent="0.3">
      <c r="A14" s="6"/>
      <c r="B14" s="9"/>
      <c r="C14" s="9" t="s">
        <v>86</v>
      </c>
      <c r="D14" s="19">
        <v>3149.9294117647</v>
      </c>
      <c r="E14" s="19">
        <v>206.68235294118</v>
      </c>
      <c r="F14" s="19">
        <v>0</v>
      </c>
      <c r="G14" s="19">
        <v>0</v>
      </c>
      <c r="H14" s="19">
        <v>3356.6117647059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132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99</v>
      </c>
      <c r="D13" s="19">
        <v>0</v>
      </c>
      <c r="E13" s="19">
        <v>0</v>
      </c>
      <c r="F13" s="19">
        <v>0</v>
      </c>
      <c r="G13" s="19">
        <v>4.6705882352941002</v>
      </c>
      <c r="H13" s="19">
        <v>4.6705882352941002</v>
      </c>
      <c r="J13" s="5"/>
    </row>
    <row r="14" spans="1:14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4.6705882352941002</v>
      </c>
      <c r="H14" s="19">
        <v>4.6705882352941002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132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101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101</v>
      </c>
      <c r="D13" s="19">
        <v>0</v>
      </c>
      <c r="E13" s="19">
        <v>0</v>
      </c>
      <c r="F13" s="19">
        <v>0</v>
      </c>
      <c r="G13" s="19">
        <v>315.45274594193</v>
      </c>
      <c r="H13" s="19">
        <v>315.45274594193</v>
      </c>
      <c r="J13" s="5"/>
    </row>
    <row r="14" spans="1:14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315.45274594193</v>
      </c>
      <c r="H14" s="19">
        <v>315.45274594193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Сводка затрат</vt:lpstr>
      <vt:lpstr>ССР</vt:lpstr>
      <vt:lpstr>ОСР 117-02-01</vt:lpstr>
      <vt:lpstr>ОСР 117-07-01</vt:lpstr>
      <vt:lpstr>ОСР 117-09-01</vt:lpstr>
      <vt:lpstr>ОСР 117-12-01</vt:lpstr>
      <vt:lpstr>ОСР 518-02-01</vt:lpstr>
      <vt:lpstr>ОСР 518-09-01</vt:lpstr>
      <vt:lpstr>ОСР 518-12-01</vt:lpstr>
      <vt:lpstr>ОСР 518-02-01(1)</vt:lpstr>
      <vt:lpstr>ОСР 518-12-01(1)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2025-11-14T04:32:11Z</dcterms:modified>
</cp:coreProperties>
</file>